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ajaj\Dropbox\Zwei Eulen\Organisation\Workshops\2024 KFP Controlling und Verwendungsnachweis zusammen in excel denken Lanze\"/>
    </mc:Choice>
  </mc:AlternateContent>
  <xr:revisionPtr revIDLastSave="0" documentId="13_ncr:1_{A8017C92-B9AC-4016-95FF-6A5A896A6D4F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KFP_ANTRAGSPHASE" sheetId="9" r:id="rId1"/>
    <sheet name="Belegtabelle" sheetId="4" r:id="rId2"/>
    <sheet name="Ausgabenstand während Projekt" sheetId="11" r:id="rId3"/>
    <sheet name="VERWENDUNGSNACHWEIS" sheetId="13" r:id="rId4"/>
    <sheet name="Notizen" sheetId="8" r:id="rId5"/>
    <sheet name="KSK Rechnung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1" l="1"/>
  <c r="G24" i="12"/>
  <c r="D17" i="13"/>
  <c r="E17" i="13" s="1"/>
  <c r="C29" i="11"/>
  <c r="G45" i="11"/>
  <c r="G46" i="11"/>
  <c r="G47" i="11"/>
  <c r="G48" i="11"/>
  <c r="G72" i="11"/>
  <c r="G73" i="11"/>
  <c r="D18" i="11"/>
  <c r="D19" i="11"/>
  <c r="D20" i="11"/>
  <c r="D21" i="11"/>
  <c r="D22" i="11"/>
  <c r="D23" i="11"/>
  <c r="D24" i="11"/>
  <c r="D25" i="11"/>
  <c r="F25" i="11" s="1"/>
  <c r="D17" i="11"/>
  <c r="F17" i="11" s="1"/>
  <c r="G17" i="11" s="1"/>
  <c r="C98" i="9"/>
  <c r="C62" i="9"/>
  <c r="C20" i="9"/>
  <c r="C25" i="9"/>
  <c r="C24" i="9"/>
  <c r="E49" i="11"/>
  <c r="B6" i="8"/>
  <c r="A3" i="13"/>
  <c r="A2" i="13"/>
  <c r="A3" i="11"/>
  <c r="A2" i="11"/>
  <c r="C95" i="11"/>
  <c r="E26" i="13"/>
  <c r="E29" i="13"/>
  <c r="E64" i="13"/>
  <c r="E78" i="13"/>
  <c r="D95" i="13"/>
  <c r="E95" i="13" s="1"/>
  <c r="C95" i="13"/>
  <c r="C97" i="13" s="1"/>
  <c r="D94" i="13"/>
  <c r="E94" i="13" s="1"/>
  <c r="D93" i="13"/>
  <c r="E93" i="13" s="1"/>
  <c r="D92" i="13"/>
  <c r="E92" i="13" s="1"/>
  <c r="D91" i="13"/>
  <c r="E91" i="13" s="1"/>
  <c r="D90" i="13"/>
  <c r="E90" i="13" s="1"/>
  <c r="D75" i="13"/>
  <c r="E75" i="13" s="1"/>
  <c r="C75" i="13"/>
  <c r="D74" i="13"/>
  <c r="E74" i="13" s="1"/>
  <c r="C74" i="13"/>
  <c r="C77" i="13" s="1"/>
  <c r="D69" i="13"/>
  <c r="E69" i="13" s="1"/>
  <c r="C69" i="13"/>
  <c r="D68" i="13"/>
  <c r="E68" i="13" s="1"/>
  <c r="C68" i="13"/>
  <c r="D63" i="13"/>
  <c r="E63" i="13" s="1"/>
  <c r="C63" i="13"/>
  <c r="C65" i="13" s="1"/>
  <c r="D62" i="13"/>
  <c r="E62" i="13" s="1"/>
  <c r="C59" i="13"/>
  <c r="D57" i="13"/>
  <c r="E57" i="13" s="1"/>
  <c r="C53" i="13"/>
  <c r="D51" i="13"/>
  <c r="E51" i="13" s="1"/>
  <c r="D50" i="13"/>
  <c r="E50" i="13" s="1"/>
  <c r="D40" i="13"/>
  <c r="E40" i="13" s="1"/>
  <c r="C40" i="13"/>
  <c r="D39" i="13"/>
  <c r="E39" i="13" s="1"/>
  <c r="C39" i="13"/>
  <c r="C42" i="13" s="1"/>
  <c r="D34" i="13"/>
  <c r="E34" i="13" s="1"/>
  <c r="D33" i="13"/>
  <c r="E33" i="13" s="1"/>
  <c r="C33" i="13"/>
  <c r="D32" i="13"/>
  <c r="E32" i="13" s="1"/>
  <c r="C32" i="13"/>
  <c r="C36" i="13" s="1"/>
  <c r="D25" i="13"/>
  <c r="E25" i="13" s="1"/>
  <c r="D24" i="13"/>
  <c r="E24" i="13" s="1"/>
  <c r="D23" i="13"/>
  <c r="E23" i="13" s="1"/>
  <c r="D22" i="13"/>
  <c r="E22" i="13" s="1"/>
  <c r="C22" i="13"/>
  <c r="D21" i="13"/>
  <c r="E21" i="13" s="1"/>
  <c r="C21" i="13"/>
  <c r="D20" i="13"/>
  <c r="E20" i="13" s="1"/>
  <c r="C20" i="13"/>
  <c r="D19" i="13"/>
  <c r="E19" i="13" s="1"/>
  <c r="C19" i="13"/>
  <c r="D18" i="13"/>
  <c r="E18" i="13" s="1"/>
  <c r="C18" i="13"/>
  <c r="C17" i="13"/>
  <c r="D91" i="11"/>
  <c r="F91" i="11" s="1"/>
  <c r="G91" i="11" s="1"/>
  <c r="D92" i="11"/>
  <c r="F92" i="11" s="1"/>
  <c r="G92" i="11" s="1"/>
  <c r="D93" i="11"/>
  <c r="F93" i="11" s="1"/>
  <c r="G93" i="11" s="1"/>
  <c r="D94" i="11"/>
  <c r="F94" i="11" s="1"/>
  <c r="G94" i="11" s="1"/>
  <c r="D95" i="11"/>
  <c r="D90" i="11"/>
  <c r="F90" i="11" s="1"/>
  <c r="G90" i="11" s="1"/>
  <c r="E29" i="11"/>
  <c r="D75" i="11"/>
  <c r="D74" i="11"/>
  <c r="C44" i="11"/>
  <c r="C86" i="11"/>
  <c r="F72" i="11"/>
  <c r="F73" i="11"/>
  <c r="C22" i="11"/>
  <c r="C97" i="11"/>
  <c r="C75" i="11"/>
  <c r="C74" i="11"/>
  <c r="C69" i="11"/>
  <c r="C68" i="11"/>
  <c r="C63" i="11"/>
  <c r="C65" i="11" s="1"/>
  <c r="C59" i="11"/>
  <c r="C53" i="11"/>
  <c r="C40" i="11"/>
  <c r="C39" i="11"/>
  <c r="C33" i="11"/>
  <c r="C32" i="11"/>
  <c r="C21" i="11"/>
  <c r="C20" i="11"/>
  <c r="C19" i="11"/>
  <c r="C18" i="11"/>
  <c r="C17" i="11"/>
  <c r="C78" i="9"/>
  <c r="C77" i="9"/>
  <c r="C72" i="9"/>
  <c r="C71" i="9"/>
  <c r="C66" i="9"/>
  <c r="C43" i="9"/>
  <c r="C42" i="9"/>
  <c r="C36" i="9"/>
  <c r="C35" i="9"/>
  <c r="C23" i="9"/>
  <c r="C22" i="9"/>
  <c r="C21" i="9"/>
  <c r="E27" i="11"/>
  <c r="G42" i="12"/>
  <c r="G44" i="12" s="1"/>
  <c r="G97" i="11" l="1"/>
  <c r="C30" i="9"/>
  <c r="C32" i="9"/>
  <c r="D65" i="13"/>
  <c r="E65" i="13" s="1"/>
  <c r="D71" i="13"/>
  <c r="E71" i="13" s="1"/>
  <c r="D77" i="13"/>
  <c r="E77" i="13" s="1"/>
  <c r="D27" i="13"/>
  <c r="E27" i="13" s="1"/>
  <c r="C27" i="13"/>
  <c r="C29" i="13" s="1"/>
  <c r="C71" i="13"/>
  <c r="C79" i="13" s="1"/>
  <c r="C85" i="13" s="1"/>
  <c r="D97" i="13"/>
  <c r="D36" i="13"/>
  <c r="E36" i="13" s="1"/>
  <c r="D42" i="13"/>
  <c r="E42" i="13" s="1"/>
  <c r="C42" i="11"/>
  <c r="C36" i="11"/>
  <c r="C77" i="11"/>
  <c r="C71" i="11"/>
  <c r="C27" i="11"/>
  <c r="C84" i="11" s="1"/>
  <c r="G22" i="12"/>
  <c r="C44" i="13" l="1"/>
  <c r="C84" i="13" s="1"/>
  <c r="C86" i="13" s="1"/>
  <c r="C99" i="13" s="1"/>
  <c r="D44" i="13"/>
  <c r="E44" i="13" s="1"/>
  <c r="C79" i="11"/>
  <c r="C85" i="11" s="1"/>
  <c r="C99" i="11" s="1"/>
  <c r="E97" i="11"/>
  <c r="E99" i="11" s="1"/>
  <c r="E77" i="11"/>
  <c r="E71" i="11"/>
  <c r="E53" i="11"/>
  <c r="E65" i="11"/>
  <c r="E59" i="11"/>
  <c r="E36" i="11"/>
  <c r="F75" i="11"/>
  <c r="G75" i="11" s="1"/>
  <c r="F74" i="11"/>
  <c r="G74" i="11" s="1"/>
  <c r="D69" i="11"/>
  <c r="F69" i="11" s="1"/>
  <c r="G69" i="11" s="1"/>
  <c r="D68" i="11"/>
  <c r="F68" i="11" s="1"/>
  <c r="G68" i="11" s="1"/>
  <c r="D63" i="11"/>
  <c r="F63" i="11" s="1"/>
  <c r="G63" i="11" s="1"/>
  <c r="D62" i="11"/>
  <c r="F62" i="11" s="1"/>
  <c r="G62" i="11" s="1"/>
  <c r="D57" i="11"/>
  <c r="F57" i="11" s="1"/>
  <c r="G57" i="11" s="1"/>
  <c r="D51" i="11"/>
  <c r="F51" i="11" s="1"/>
  <c r="G51" i="11" s="1"/>
  <c r="D50" i="11"/>
  <c r="F50" i="11" s="1"/>
  <c r="G50" i="11" s="1"/>
  <c r="D40" i="11"/>
  <c r="F40" i="11" s="1"/>
  <c r="G40" i="11" s="1"/>
  <c r="D39" i="11"/>
  <c r="F39" i="11" s="1"/>
  <c r="G39" i="11" s="1"/>
  <c r="D34" i="11"/>
  <c r="F34" i="11" s="1"/>
  <c r="G34" i="11" s="1"/>
  <c r="D33" i="11"/>
  <c r="F33" i="11" s="1"/>
  <c r="G33" i="11" s="1"/>
  <c r="D32" i="11"/>
  <c r="F32" i="11" s="1"/>
  <c r="G32" i="11" s="1"/>
  <c r="G25" i="1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G93" i="4"/>
  <c r="G58" i="4"/>
  <c r="D56" i="11" l="1"/>
  <c r="F56" i="11" s="1"/>
  <c r="G56" i="11" s="1"/>
  <c r="D56" i="13"/>
  <c r="G110" i="4"/>
  <c r="D49" i="13"/>
  <c r="D84" i="13"/>
  <c r="E84" i="13" s="1"/>
  <c r="D49" i="11"/>
  <c r="E79" i="11"/>
  <c r="E85" i="11" s="1"/>
  <c r="E42" i="11"/>
  <c r="D77" i="11"/>
  <c r="F77" i="11" s="1"/>
  <c r="G77" i="11" s="1"/>
  <c r="D97" i="11"/>
  <c r="F97" i="11" s="1"/>
  <c r="D42" i="11"/>
  <c r="F42" i="11" s="1"/>
  <c r="G42" i="11" s="1"/>
  <c r="D36" i="11"/>
  <c r="F36" i="11" s="1"/>
  <c r="G36" i="11" s="1"/>
  <c r="D27" i="11"/>
  <c r="D71" i="11"/>
  <c r="F71" i="11" s="1"/>
  <c r="G71" i="11" s="1"/>
  <c r="D65" i="11"/>
  <c r="F65" i="11" s="1"/>
  <c r="G65" i="11" s="1"/>
  <c r="E49" i="13" l="1"/>
  <c r="D53" i="13"/>
  <c r="D59" i="11"/>
  <c r="F59" i="11" s="1"/>
  <c r="G59" i="11" s="1"/>
  <c r="E56" i="13"/>
  <c r="D59" i="13"/>
  <c r="E59" i="13" s="1"/>
  <c r="F27" i="11"/>
  <c r="F29" i="11" s="1"/>
  <c r="D53" i="11"/>
  <c r="F53" i="11" s="1"/>
  <c r="G53" i="11" s="1"/>
  <c r="F49" i="11"/>
  <c r="G49" i="11" s="1"/>
  <c r="E44" i="11"/>
  <c r="E84" i="11" s="1"/>
  <c r="E86" i="11" s="1"/>
  <c r="G106" i="11"/>
  <c r="G29" i="11" l="1"/>
  <c r="G27" i="11"/>
  <c r="E53" i="13"/>
  <c r="D79" i="13"/>
  <c r="D44" i="11"/>
  <c r="F44" i="11" s="1"/>
  <c r="G44" i="11" s="1"/>
  <c r="D79" i="11"/>
  <c r="D85" i="11" s="1"/>
  <c r="F85" i="11" s="1"/>
  <c r="G85" i="11" s="1"/>
  <c r="C100" i="9"/>
  <c r="C80" i="9"/>
  <c r="C74" i="9"/>
  <c r="C68" i="9"/>
  <c r="C56" i="9"/>
  <c r="C45" i="9"/>
  <c r="C39" i="9"/>
  <c r="C47" i="9" l="1"/>
  <c r="E79" i="13"/>
  <c r="D85" i="13"/>
  <c r="D84" i="11"/>
  <c r="D86" i="11" s="1"/>
  <c r="F86" i="11" s="1"/>
  <c r="F99" i="11" s="1"/>
  <c r="F79" i="11"/>
  <c r="G79" i="11" s="1"/>
  <c r="C82" i="9"/>
  <c r="C88" i="9" s="1"/>
  <c r="G86" i="11" l="1"/>
  <c r="G99" i="11" s="1"/>
  <c r="E85" i="13"/>
  <c r="D86" i="13"/>
  <c r="F84" i="11"/>
  <c r="G84" i="11" s="1"/>
  <c r="C87" i="9"/>
  <c r="D99" i="11"/>
  <c r="C89" i="9" l="1"/>
  <c r="C102" i="9" s="1"/>
  <c r="E86" i="13"/>
  <c r="D9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tc={16B65922-EBA6-4C93-ABC8-85B8DBA4D692}</author>
    <author>tc={EBEBACD4-8AA1-4457-9AE8-B7EBB8958B13}</author>
  </authors>
  <commentList>
    <comment ref="E17" authorId="0" shapeId="0" xr:uid="{16B65922-EBA6-4C93-ABC8-85B8DBA4D69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Haben wir so abgesprochen wegen mehraufwand
</t>
      </text>
    </comment>
    <comment ref="E49" authorId="1" shapeId="0" xr:uid="{EBEBACD4-8AA1-4457-9AE8-B7EBB8958B1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S. notizen 15.1.24/Bübi</t>
      </text>
    </comment>
  </commentList>
</comments>
</file>

<file path=xl/sharedStrings.xml><?xml version="1.0" encoding="utf-8"?>
<sst xmlns="http://schemas.openxmlformats.org/spreadsheetml/2006/main" count="627" uniqueCount="316">
  <si>
    <t>Brutto-KFP</t>
  </si>
  <si>
    <t>Stand:</t>
  </si>
  <si>
    <t>Veranschlagte Sätze</t>
  </si>
  <si>
    <t>1 Probenmonat nach HUG</t>
  </si>
  <si>
    <t>1 Aufführung</t>
  </si>
  <si>
    <t>KOSTEN</t>
  </si>
  <si>
    <t>A Personalkosten</t>
  </si>
  <si>
    <t>A.1 künstlerisches Personal</t>
  </si>
  <si>
    <t>pauschal</t>
  </si>
  <si>
    <t>Summe A.1</t>
  </si>
  <si>
    <t>A.2 KSK auf A.1</t>
  </si>
  <si>
    <t>5% auf Künstlerische Honorare</t>
  </si>
  <si>
    <t>A.3 Organisation und Werbung</t>
  </si>
  <si>
    <t>Produktionsleitung Zwei Eulen</t>
  </si>
  <si>
    <t>Produktionsassistenz</t>
  </si>
  <si>
    <t>Summe A.3</t>
  </si>
  <si>
    <t>A.4 technisches Personal</t>
  </si>
  <si>
    <t>Technikhelfer Aufbau</t>
  </si>
  <si>
    <t>Summe A.4</t>
  </si>
  <si>
    <t>Summe Personalkosten</t>
  </si>
  <si>
    <t>B Sachkosten</t>
  </si>
  <si>
    <t>B.1 Produktion</t>
  </si>
  <si>
    <t>Ausstattung (Bühne, Kostüm, Requisite)</t>
  </si>
  <si>
    <t>Technik inkl. Mietkosten</t>
  </si>
  <si>
    <t>Transport Bühnenbild + Technik</t>
  </si>
  <si>
    <t>Summe B.1</t>
  </si>
  <si>
    <t>B.2 Werbung und Verwaltung</t>
  </si>
  <si>
    <t>Materialien und Anzeigen</t>
  </si>
  <si>
    <t>Druck + Verteilung Karte+Plakate, Programmheft, Social Media, FahrgastTV…</t>
  </si>
  <si>
    <t>Verwaltungskosten (Telefon, Porto, EDV, Bank...)</t>
  </si>
  <si>
    <t>Summe B.2</t>
  </si>
  <si>
    <t>B.3 Abgaben/ Rechte</t>
  </si>
  <si>
    <t>Textrechte</t>
  </si>
  <si>
    <t>Pauschal</t>
  </si>
  <si>
    <t>GEMA</t>
  </si>
  <si>
    <t>Summe B.3</t>
  </si>
  <si>
    <t>B.4 Reise- und Aufenthaltskosten</t>
  </si>
  <si>
    <t>Summe B.4</t>
  </si>
  <si>
    <t>B.5 Raumkosten</t>
  </si>
  <si>
    <t>Miete Probebühne</t>
  </si>
  <si>
    <t>Miete Aufführungsraum</t>
  </si>
  <si>
    <t>Summe B.5</t>
  </si>
  <si>
    <t>Summe Sachkosten</t>
  </si>
  <si>
    <t>KOSTEN GESAMT</t>
  </si>
  <si>
    <t>Personalkosten</t>
  </si>
  <si>
    <t>Sachkosten</t>
  </si>
  <si>
    <t>INSGESAMT</t>
  </si>
  <si>
    <t>FINANZIERUNG</t>
  </si>
  <si>
    <t>zugesagt</t>
  </si>
  <si>
    <t>Eintrittseinnahmen</t>
  </si>
  <si>
    <t>1 Endprobenwoche + Aufführungen</t>
  </si>
  <si>
    <t>pro Bühne: 2 Personen mit 10h/25€netto</t>
  </si>
  <si>
    <t>Buchungtag</t>
  </si>
  <si>
    <t>KST</t>
  </si>
  <si>
    <t>Was wars</t>
  </si>
  <si>
    <t>Kommentar</t>
  </si>
  <si>
    <t>AUS</t>
  </si>
  <si>
    <t>EIN</t>
  </si>
  <si>
    <t>Empfänger*in/ Sender*in</t>
  </si>
  <si>
    <t>Summe</t>
  </si>
  <si>
    <t>Förderung</t>
  </si>
  <si>
    <t>Differenz</t>
  </si>
  <si>
    <t xml:space="preserve">Druck Plakat </t>
  </si>
  <si>
    <t xml:space="preserve">Flyerverteilung Berlin </t>
  </si>
  <si>
    <t>Fotodokumentation Proben</t>
  </si>
  <si>
    <t>Auslagernerstattung Link01 Transport Bühne Technik ShareNow</t>
  </si>
  <si>
    <t xml:space="preserve">Honorar Probenzeit </t>
  </si>
  <si>
    <t>Eigenentnahme Regie u. Künstlerische Leitung Probenphase Rate 1</t>
  </si>
  <si>
    <t>Miete Probenraum Wartenau 16</t>
  </si>
  <si>
    <t>Druck Postkarte 2</t>
  </si>
  <si>
    <t>Honorar Beratung Video Design Endproben</t>
  </si>
  <si>
    <t>Miete Raum</t>
  </si>
  <si>
    <t>Honorar Künstlerische Mitarbeit/ Assitenz Proben</t>
  </si>
  <si>
    <t>Flyerverteilung  Berliner Stadtgebiet/ Auslagestätten</t>
  </si>
  <si>
    <t>Honorar Videodesign Probenphase</t>
  </si>
  <si>
    <t>Thalia: Playmobil</t>
  </si>
  <si>
    <t>Budni: Aufkleber</t>
  </si>
  <si>
    <t>thomann: Videoaufnahmegerät</t>
  </si>
  <si>
    <t>Holthoff Trading: Fotokoffer</t>
  </si>
  <si>
    <t>Amazon: HDMI Kabel</t>
  </si>
  <si>
    <t>Xianyufan: LAN Kabel</t>
  </si>
  <si>
    <t>Red Star 24: Thunderbolt Kabel</t>
  </si>
  <si>
    <t>Lizenz atemOSC/ Software</t>
  </si>
  <si>
    <t>Honorar Komposition Musik Proben</t>
  </si>
  <si>
    <t>Honorar Kostümbild Probenphase Rate 2</t>
  </si>
  <si>
    <t>Honorar Kostümbild Probenphase Rate 1</t>
  </si>
  <si>
    <t>Honorar Technische Leitung Probenphase</t>
  </si>
  <si>
    <t>Honorar Lichtdesign</t>
  </si>
  <si>
    <t>Honorar Presse und Grafik</t>
  </si>
  <si>
    <t>Honorar Bühnenbild</t>
  </si>
  <si>
    <t>Kontoführungsgebühren</t>
  </si>
  <si>
    <t>Arbeitsstunden Einrichtung Technik</t>
  </si>
  <si>
    <t>Honorar Trailer und Mitschnitt/ Video Doku</t>
  </si>
  <si>
    <t>Amazon: Tiermaske 1</t>
  </si>
  <si>
    <t>Amazon: Tiermaske 2</t>
  </si>
  <si>
    <t>Hessnatur: Sneaker</t>
  </si>
  <si>
    <t>Kurt Garden: Kittel</t>
  </si>
  <si>
    <t>Amazon Gummistiefel</t>
  </si>
  <si>
    <t>Schneiderarbeit/ Susi Schaumburg</t>
  </si>
  <si>
    <t>H&amp;M: Kostüm</t>
  </si>
  <si>
    <t>Globetrotter: Kostüm</t>
  </si>
  <si>
    <t>Stegmann: Mützen/ Kostüm</t>
  </si>
  <si>
    <t>Deichmann: Kostüm</t>
  </si>
  <si>
    <t>Fadencity: Kostüm</t>
  </si>
  <si>
    <t>Rossmann: Kostüm</t>
  </si>
  <si>
    <t>Galeria: Kostüm</t>
  </si>
  <si>
    <t>Kulturspot Fahrgast TV U Bahn</t>
  </si>
  <si>
    <t>Hagebau: Bühne</t>
  </si>
  <si>
    <t>thomann: Bühne</t>
  </si>
  <si>
    <t>depot: Requisite</t>
  </si>
  <si>
    <t>Bauhaus: Requisite</t>
  </si>
  <si>
    <t>kik: Requisite</t>
  </si>
  <si>
    <t>himalaya: Kostüm</t>
  </si>
  <si>
    <t>amazon: Requisite</t>
  </si>
  <si>
    <t>Bauhaus: Bühne</t>
  </si>
  <si>
    <t>Bösner: Requisite</t>
  </si>
  <si>
    <t>Deutsche Pst: Porto</t>
  </si>
  <si>
    <t>DB: Reise nach Berlin</t>
  </si>
  <si>
    <t>Werbepräsenz auf Nachtkritik.de</t>
  </si>
  <si>
    <t>Druck Postkarte 1</t>
  </si>
  <si>
    <t>Druck Postkarte TD/ Auflage 2</t>
  </si>
  <si>
    <t>Druck Postkarte TD/ Auflage 3</t>
  </si>
  <si>
    <t>Druck Postkarte TD/ Auflage 4</t>
  </si>
  <si>
    <t>Honorar Produktionsleitung</t>
  </si>
  <si>
    <t xml:space="preserve">Pauschale Urheberrechtsvergütung Gedicht </t>
  </si>
  <si>
    <t>Honorar Kostümbild Rate 3 Probenphase</t>
  </si>
  <si>
    <t>Eigenentnahme Regie u. Künstlerische Leitung Probenphase Rate 2</t>
  </si>
  <si>
    <t>Auslagenerstattung  Budin: Heftpflaster</t>
  </si>
  <si>
    <t>Auslagenerstattung  dm: Batterien</t>
  </si>
  <si>
    <t>Auslagenerstattung  Obi: Büdi-Material</t>
  </si>
  <si>
    <t>Auslagenerstattung  IKEA: Bübi-Material</t>
  </si>
  <si>
    <t>Auslagenerstattung  TEDI: Requisite</t>
  </si>
  <si>
    <t>Auslagenerstattung  Taxi: Transport Musikinstrumente von der Probebühne zu Musik-Studio</t>
  </si>
  <si>
    <t>Auslagenerstattung  dm: Maske</t>
  </si>
  <si>
    <t>Auslagenerstattung  dm: Requisite</t>
  </si>
  <si>
    <t xml:space="preserve">Flyerverteilung Wochenmärkte </t>
  </si>
  <si>
    <t>Honorar Dramaturgische Beratung Endproben</t>
  </si>
  <si>
    <t>Starcar: Automiete</t>
  </si>
  <si>
    <t>JetTankstelle: Benzin für Mietwagen</t>
  </si>
  <si>
    <t>Aral: Benzin für Mietwagen</t>
  </si>
  <si>
    <t>Sharenow Miete Transport</t>
  </si>
  <si>
    <t>Nutzungsgebühr/ Endreinigung Probebühne</t>
  </si>
  <si>
    <t>Abrechnung für KSK</t>
  </si>
  <si>
    <t>Probenphase</t>
  </si>
  <si>
    <t>KÜNSTLERISCHE HONORARE PROBENPHASE gesamt</t>
  </si>
  <si>
    <t>RÜCKSTELLUNG KSK PROBENPHASE (5%)</t>
  </si>
  <si>
    <t>KÜNSTLERISCHE HONORARE AUFFÜHRUNGSPHASE  gesamt</t>
  </si>
  <si>
    <t>Kosten- und Finanzierungsplan</t>
  </si>
  <si>
    <t>DATUM</t>
  </si>
  <si>
    <t>Anzahl Vorstellungen:</t>
  </si>
  <si>
    <t>Regie/ Text:</t>
  </si>
  <si>
    <t>Dramaturgie:</t>
  </si>
  <si>
    <t>Video:</t>
  </si>
  <si>
    <t xml:space="preserve">Bühne + Kostüm:  </t>
  </si>
  <si>
    <t>3 Monate Proben + Vorstellungen</t>
  </si>
  <si>
    <t>1,5 Monate Proben</t>
  </si>
  <si>
    <t xml:space="preserve">2 Monate Proben+ Vorstellungen </t>
  </si>
  <si>
    <t xml:space="preserve"> 2 Monate Proben+ Vorstellungen</t>
  </si>
  <si>
    <t xml:space="preserve"> 2 Monate Proben</t>
  </si>
  <si>
    <t xml:space="preserve">Schauspieler*in: </t>
  </si>
  <si>
    <t>Musik/ Komposition:</t>
  </si>
  <si>
    <t xml:space="preserve"> 2 Monate Proben + Vorstellungen </t>
  </si>
  <si>
    <t xml:space="preserve">Lichtdesign </t>
  </si>
  <si>
    <t xml:space="preserve">Foto Dokumenation: </t>
  </si>
  <si>
    <t xml:space="preserve">Video Dokumentaion: </t>
  </si>
  <si>
    <t>pauschal für Langversion, Trailer, Teaser / Aufnahme und Schnitt</t>
  </si>
  <si>
    <t>3 Monate Arbeit (plus MwSt)</t>
  </si>
  <si>
    <t>Grafik und Webdesign:</t>
  </si>
  <si>
    <t>Technische Leitung:</t>
  </si>
  <si>
    <t>Übernachtungskosten</t>
  </si>
  <si>
    <t>2 Personen, 4 Nächte nach BRK</t>
  </si>
  <si>
    <t>Fahrtkosten Aufführungen</t>
  </si>
  <si>
    <t>7 Personen  DB HH-Berlin-HH</t>
  </si>
  <si>
    <t>6 Wochen je 400€</t>
  </si>
  <si>
    <t>2 Tage Endproben +  Aufführungen</t>
  </si>
  <si>
    <t>Förderer 1</t>
  </si>
  <si>
    <t>Förderer 2</t>
  </si>
  <si>
    <t>Förderer 3</t>
  </si>
  <si>
    <t>Förderer 4</t>
  </si>
  <si>
    <t>Förderer 5</t>
  </si>
  <si>
    <t>Vorstellungen mit 100 Plätzen,  ca. 75% Auslastung, durchschnittlich 12€</t>
  </si>
  <si>
    <t>beantragt</t>
  </si>
  <si>
    <t>beantrat</t>
  </si>
  <si>
    <t>PLANUNG</t>
  </si>
  <si>
    <t>KFP</t>
  </si>
  <si>
    <t>REST</t>
  </si>
  <si>
    <t>IST</t>
  </si>
  <si>
    <t>WEG</t>
  </si>
  <si>
    <t xml:space="preserve">Avocadostore: Sneaker </t>
  </si>
  <si>
    <t>Avocadostore: Sneaker</t>
  </si>
  <si>
    <t>Auslagenerstattung Name01 DB Fahrt Gruppe nach Berlin</t>
  </si>
  <si>
    <t>Auslagenerstattung Name01 Transportermiete StarCar</t>
  </si>
  <si>
    <t>Miete Privatunterbringung NAME 22.1. bis 1.2.</t>
  </si>
  <si>
    <t>Miete Privatunterbringung Name Berlin</t>
  </si>
  <si>
    <t>Private Unterbringung Name 22.01.24 bis 01.02.2024 in der Wohnung Proskauer Str.</t>
  </si>
  <si>
    <t>SOLL</t>
  </si>
  <si>
    <t>Buchungsdatum</t>
  </si>
  <si>
    <t>Wer?</t>
  </si>
  <si>
    <t>Tätigkeit</t>
  </si>
  <si>
    <t>BELEGNummer</t>
  </si>
  <si>
    <t>Pjk_HG_001</t>
  </si>
  <si>
    <t>Pjk_HG_002</t>
  </si>
  <si>
    <t>Pjk_HG_003</t>
  </si>
  <si>
    <t>Pjk_HG_004</t>
  </si>
  <si>
    <t>Pjk_HG_005</t>
  </si>
  <si>
    <t>Pjk_HG_006</t>
  </si>
  <si>
    <t>Pjk_HG_007</t>
  </si>
  <si>
    <t>Pjk_HG_008</t>
  </si>
  <si>
    <t>Pjk_HG_009</t>
  </si>
  <si>
    <t>Pjk_HG_010</t>
  </si>
  <si>
    <t>Pjk_HG_011</t>
  </si>
  <si>
    <t>Pjk_HG_012</t>
  </si>
  <si>
    <t>Pjk_HG_013</t>
  </si>
  <si>
    <t>Pjk_HG_014</t>
  </si>
  <si>
    <t>Pjk_HG_015</t>
  </si>
  <si>
    <t>Pjk_HG_016</t>
  </si>
  <si>
    <t>Pjk_HG_017</t>
  </si>
  <si>
    <t>Pjk_HG_018</t>
  </si>
  <si>
    <t>Pjk_HG_019</t>
  </si>
  <si>
    <t>Pjk_HG_020</t>
  </si>
  <si>
    <t>Pjk_HG_021</t>
  </si>
  <si>
    <t>Pjk_HG_022</t>
  </si>
  <si>
    <t>Pjk_HG_023</t>
  </si>
  <si>
    <t>Pjk_HG_024</t>
  </si>
  <si>
    <t>Pjk_HG_025</t>
  </si>
  <si>
    <t>Pjk_HG_026</t>
  </si>
  <si>
    <t>Pjk_HG_027</t>
  </si>
  <si>
    <t>Pjk_HG_028</t>
  </si>
  <si>
    <t>Pjk_HG_029</t>
  </si>
  <si>
    <t>Pjk_HG_030</t>
  </si>
  <si>
    <t>Pjk_HG_031</t>
  </si>
  <si>
    <t>Pjk_HG_032</t>
  </si>
  <si>
    <t>Pjk_HG_033</t>
  </si>
  <si>
    <t>Pjk_HG_034</t>
  </si>
  <si>
    <t>Pjk_HG_035</t>
  </si>
  <si>
    <t>Pjk_HG_036</t>
  </si>
  <si>
    <t>Pjk_HG_037</t>
  </si>
  <si>
    <t>Pjk_HG_038</t>
  </si>
  <si>
    <t>Pjk_HG_039</t>
  </si>
  <si>
    <t>Pjk_HG_040</t>
  </si>
  <si>
    <t>Pjk_HG_041</t>
  </si>
  <si>
    <t>Pjk_HG_042</t>
  </si>
  <si>
    <t>Pjk_HG_043</t>
  </si>
  <si>
    <t>Pjk_HG_044</t>
  </si>
  <si>
    <t>Pjk_HG_045</t>
  </si>
  <si>
    <t>Pjk_HG_046</t>
  </si>
  <si>
    <t>Pjk_HG_047</t>
  </si>
  <si>
    <t>Pjk_HG_048</t>
  </si>
  <si>
    <t>Pjk_HG_049</t>
  </si>
  <si>
    <t>Pjk_HG_050</t>
  </si>
  <si>
    <t>Pjk_HG_051</t>
  </si>
  <si>
    <t>Pjk_HG_052</t>
  </si>
  <si>
    <t>Pjk_HG_053</t>
  </si>
  <si>
    <t>Pjk_HG_054</t>
  </si>
  <si>
    <t>Pjk_HG_055</t>
  </si>
  <si>
    <t>Pjk_HG_056</t>
  </si>
  <si>
    <t>Pjk_HG_057</t>
  </si>
  <si>
    <t>Pjk_HG_058</t>
  </si>
  <si>
    <t>Pjk_HG_059</t>
  </si>
  <si>
    <t>Pjk_HG_060</t>
  </si>
  <si>
    <t>Pjk_HG_061</t>
  </si>
  <si>
    <t>Pjk_HG_062</t>
  </si>
  <si>
    <t>Pjk_HG_063</t>
  </si>
  <si>
    <t>Pjk_HG_064</t>
  </si>
  <si>
    <t>Pjk_HG_065</t>
  </si>
  <si>
    <t>Pjk_HG_066</t>
  </si>
  <si>
    <t>Pjk_HG_067</t>
  </si>
  <si>
    <t>Pjk_HG_068</t>
  </si>
  <si>
    <t>Pjk_HG_069</t>
  </si>
  <si>
    <t>Pjk_HG_070</t>
  </si>
  <si>
    <t>Pjk_HG_071</t>
  </si>
  <si>
    <t>Pjk_HG_072</t>
  </si>
  <si>
    <t>Pjk_HG_073</t>
  </si>
  <si>
    <t>Pjk_HG_074</t>
  </si>
  <si>
    <t>Pjk_HG_075</t>
  </si>
  <si>
    <t>Pjk_HG_076</t>
  </si>
  <si>
    <t>Pjk_HG_077</t>
  </si>
  <si>
    <t>Pjk_HG_078</t>
  </si>
  <si>
    <t>Pjk_HG_079</t>
  </si>
  <si>
    <t>Pjk_HG_080</t>
  </si>
  <si>
    <t>Pjk_HG_081</t>
  </si>
  <si>
    <t>Pjk_HG_082</t>
  </si>
  <si>
    <t>Pjk_HG_083</t>
  </si>
  <si>
    <t>Pjk_HG_084</t>
  </si>
  <si>
    <t>Pjk_HG_085</t>
  </si>
  <si>
    <t>Pjk_HG_086</t>
  </si>
  <si>
    <t>Pjk_HG_087</t>
  </si>
  <si>
    <t>Pjk_HG_088</t>
  </si>
  <si>
    <t>Pjk_HG_089</t>
  </si>
  <si>
    <t>Pjk_HG_090</t>
  </si>
  <si>
    <t>Pjk_HG_091</t>
  </si>
  <si>
    <t>Pjk_HG_092</t>
  </si>
  <si>
    <t>Pjk_HG_093</t>
  </si>
  <si>
    <t>Pjk_HG_094</t>
  </si>
  <si>
    <t>Pjk_HG_095</t>
  </si>
  <si>
    <t>Pjk_HG_096</t>
  </si>
  <si>
    <t>Pjk_HG_097</t>
  </si>
  <si>
    <t>Pjk_HG_098</t>
  </si>
  <si>
    <t>Pjk_HG_099</t>
  </si>
  <si>
    <t>Pjk_HG_100</t>
  </si>
  <si>
    <t>Pjk_HG_101</t>
  </si>
  <si>
    <t>Pjk_HG_102</t>
  </si>
  <si>
    <t>Pjk_HG_103</t>
  </si>
  <si>
    <t>Belegnummer</t>
  </si>
  <si>
    <t>N.N.</t>
  </si>
  <si>
    <t>15.1.24/ Bübi</t>
  </si>
  <si>
    <t>Bühnenbildnerin will folgendes anschaffen</t>
  </si>
  <si>
    <t>Tanzteppich</t>
  </si>
  <si>
    <t>Gewächshaus</t>
  </si>
  <si>
    <t>Lichtinstallation</t>
  </si>
  <si>
    <t>Berechnungsgrundlage</t>
  </si>
  <si>
    <t>Projekttitel</t>
  </si>
  <si>
    <t>Künstler*in/ Gruppe</t>
  </si>
  <si>
    <t xml:space="preserve">Auslagenerstattung </t>
  </si>
  <si>
    <t>© Zwei Eulen - Büro für Kulturkonzepte</t>
  </si>
  <si>
    <t>www.zweieulen.de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</si>
</sst>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;&quot;-&quot;#,##0&quot; €&quot;"/>
    <numFmt numFmtId="165" formatCode="#,##0.00&quot; €&quot;"/>
  </numFmts>
  <fonts count="11" x14ac:knownFonts="1">
    <font>
      <sz val="11"/>
      <color indexed="8"/>
      <name val="Calibri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14"/>
      <name val="Calibri"/>
      <family val="2"/>
    </font>
    <font>
      <b/>
      <sz val="12"/>
      <color indexed="8"/>
      <name val="Calibri"/>
      <family val="2"/>
    </font>
    <font>
      <u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ill="0" applyBorder="0" applyProtection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NumberFormat="1"/>
    <xf numFmtId="49" fontId="2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3" fillId="2" borderId="1" xfId="0" applyFont="1" applyFill="1" applyBorder="1"/>
    <xf numFmtId="49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0" fillId="2" borderId="3" xfId="0" applyFill="1" applyBorder="1" applyAlignment="1">
      <alignment wrapText="1"/>
    </xf>
    <xf numFmtId="49" fontId="2" fillId="2" borderId="3" xfId="0" applyNumberFormat="1" applyFont="1" applyFill="1" applyBorder="1"/>
    <xf numFmtId="49" fontId="2" fillId="2" borderId="2" xfId="0" applyNumberFormat="1" applyFont="1" applyFill="1" applyBorder="1"/>
    <xf numFmtId="0" fontId="0" fillId="2" borderId="2" xfId="0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1" fillId="2" borderId="2" xfId="0" applyFont="1" applyFill="1" applyBorder="1" applyAlignment="1">
      <alignment horizontal="right" vertical="center" wrapText="1"/>
    </xf>
    <xf numFmtId="165" fontId="1" fillId="0" borderId="2" xfId="0" applyNumberFormat="1" applyFont="1" applyFill="1" applyBorder="1" applyAlignment="1">
      <alignment vertical="center" wrapText="1"/>
    </xf>
    <xf numFmtId="14" fontId="0" fillId="0" borderId="0" xfId="0" applyNumberFormat="1"/>
    <xf numFmtId="0" fontId="7" fillId="0" borderId="0" xfId="0" applyFont="1"/>
    <xf numFmtId="0" fontId="8" fillId="0" borderId="0" xfId="0" applyNumberFormat="1" applyFont="1"/>
    <xf numFmtId="0" fontId="8" fillId="0" borderId="0" xfId="0" applyFont="1"/>
    <xf numFmtId="0" fontId="0" fillId="0" borderId="0" xfId="0" applyFill="1"/>
    <xf numFmtId="14" fontId="0" fillId="0" borderId="0" xfId="0" applyNumberFormat="1" applyFill="1"/>
    <xf numFmtId="0" fontId="8" fillId="0" borderId="0" xfId="0" applyFont="1" applyFill="1"/>
    <xf numFmtId="4" fontId="0" fillId="0" borderId="0" xfId="0" applyNumberFormat="1"/>
    <xf numFmtId="165" fontId="5" fillId="3" borderId="2" xfId="0" applyNumberFormat="1" applyFont="1" applyFill="1" applyBorder="1" applyAlignment="1">
      <alignment horizontal="right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49" fontId="2" fillId="4" borderId="2" xfId="0" applyNumberFormat="1" applyFont="1" applyFill="1" applyBorder="1"/>
    <xf numFmtId="0" fontId="4" fillId="4" borderId="2" xfId="0" applyFont="1" applyFill="1" applyBorder="1" applyAlignment="1">
      <alignment vertical="center" wrapText="1"/>
    </xf>
    <xf numFmtId="165" fontId="1" fillId="4" borderId="2" xfId="0" applyNumberFormat="1" applyFont="1" applyFill="1" applyBorder="1" applyAlignment="1">
      <alignment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0" fontId="0" fillId="4" borderId="0" xfId="0" applyNumberFormat="1" applyFill="1"/>
    <xf numFmtId="0" fontId="0" fillId="0" borderId="0" xfId="0" applyNumberFormat="1" applyFill="1"/>
    <xf numFmtId="0" fontId="0" fillId="0" borderId="1" xfId="0" applyFill="1" applyBorder="1" applyAlignment="1">
      <alignment wrapText="1"/>
    </xf>
    <xf numFmtId="1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0" fontId="0" fillId="0" borderId="0" xfId="0" applyFill="1" applyBorder="1"/>
    <xf numFmtId="4" fontId="0" fillId="0" borderId="0" xfId="0" applyNumberFormat="1" applyFill="1"/>
    <xf numFmtId="49" fontId="1" fillId="2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/>
    <xf numFmtId="0" fontId="4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Fill="1"/>
    <xf numFmtId="4" fontId="0" fillId="3" borderId="0" xfId="0" applyNumberFormat="1" applyFill="1"/>
    <xf numFmtId="0" fontId="0" fillId="2" borderId="0" xfId="0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2" borderId="0" xfId="1" applyFill="1" applyBorder="1" applyAlignment="1">
      <alignment horizontal="right" wrapText="1"/>
    </xf>
  </cellXfs>
  <cellStyles count="2">
    <cellStyle name="Link" xfId="1" builtinId="8"/>
    <cellStyle name="Standard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95250</xdr:rowOff>
    </xdr:from>
    <xdr:to>
      <xdr:col>3</xdr:col>
      <xdr:colOff>0</xdr:colOff>
      <xdr:row>4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A209AF-1AB8-480F-7D32-E582F439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95250"/>
          <a:ext cx="1419225" cy="7905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ja Jakstat" id="{6ACCBB81-8E3C-4177-AB99-E00FA394ACE5}" userId="06ba48d5e6b6bd9f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7" dT="2024-09-03T13:31:05.43" personId="{6ACCBB81-8E3C-4177-AB99-E00FA394ACE5}" id="{16B65922-EBA6-4C93-ABC8-85B8DBA4D692}">
    <text xml:space="preserve">Haben wir so abgesprochen wegen mehraufwand
</text>
  </threadedComment>
  <threadedComment ref="E49" dT="2024-09-03T13:32:08.00" personId="{6ACCBB81-8E3C-4177-AB99-E00FA394ACE5}" id="{EBEBACD4-8AA1-4457-9AE8-B7EBB8958B13}">
    <text>S. notizen 15.1.24/Bübi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zweieulen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76EC-3293-4DC1-99E7-AF8F2FE59F0A}">
  <dimension ref="A3:C102"/>
  <sheetViews>
    <sheetView tabSelected="1" zoomScaleNormal="100" workbookViewId="0">
      <selection activeCell="E1" sqref="E1"/>
    </sheetView>
  </sheetViews>
  <sheetFormatPr baseColWidth="10" defaultColWidth="11.42578125" defaultRowHeight="15" x14ac:dyDescent="0.25"/>
  <cols>
    <col min="1" max="1" width="31.28515625" style="1" customWidth="1"/>
    <col min="2" max="3" width="45.42578125" style="1" customWidth="1"/>
    <col min="4" max="16384" width="11.42578125" style="1"/>
  </cols>
  <sheetData>
    <row r="3" spans="1:3" ht="18" customHeight="1" x14ac:dyDescent="0.3">
      <c r="A3" s="2" t="s">
        <v>147</v>
      </c>
      <c r="B3" s="3"/>
      <c r="C3" s="3"/>
    </row>
    <row r="4" spans="1:3" ht="18.75" x14ac:dyDescent="0.3">
      <c r="A4" s="2" t="s">
        <v>311</v>
      </c>
      <c r="B4" s="3"/>
      <c r="C4" s="3"/>
    </row>
    <row r="5" spans="1:3" ht="18.75" x14ac:dyDescent="0.3">
      <c r="A5" s="2" t="s">
        <v>312</v>
      </c>
      <c r="B5" s="3"/>
      <c r="C5" s="3"/>
    </row>
    <row r="6" spans="1:3" ht="15.6" customHeight="1" x14ac:dyDescent="0.25">
      <c r="A6" s="4"/>
      <c r="B6" s="3"/>
      <c r="C6" s="66" t="s">
        <v>314</v>
      </c>
    </row>
    <row r="7" spans="1:3" ht="15.6" customHeight="1" x14ac:dyDescent="0.25">
      <c r="A7" s="4"/>
      <c r="B7" s="65"/>
      <c r="C7" s="67" t="s">
        <v>315</v>
      </c>
    </row>
    <row r="8" spans="1:3" ht="15.6" customHeight="1" x14ac:dyDescent="0.25">
      <c r="A8" s="5" t="s">
        <v>0</v>
      </c>
    </row>
    <row r="9" spans="1:3" ht="15.6" customHeight="1" x14ac:dyDescent="0.25">
      <c r="A9" s="8"/>
      <c r="B9" s="6" t="s">
        <v>1</v>
      </c>
      <c r="C9" s="11" t="s">
        <v>148</v>
      </c>
    </row>
    <row r="10" spans="1:3" ht="15.6" customHeight="1" x14ac:dyDescent="0.25">
      <c r="A10" s="10" t="s">
        <v>2</v>
      </c>
      <c r="B10" s="3"/>
      <c r="C10" s="9"/>
    </row>
    <row r="11" spans="1:3" ht="15.6" customHeight="1" x14ac:dyDescent="0.25">
      <c r="A11" s="11" t="s">
        <v>3</v>
      </c>
      <c r="B11" s="12">
        <v>3100</v>
      </c>
      <c r="C11" s="3"/>
    </row>
    <row r="12" spans="1:3" ht="15.6" customHeight="1" x14ac:dyDescent="0.25">
      <c r="A12" s="5" t="s">
        <v>4</v>
      </c>
      <c r="B12" s="12">
        <v>310</v>
      </c>
      <c r="C12" s="12"/>
    </row>
    <row r="13" spans="1:3" ht="15.6" customHeight="1" x14ac:dyDescent="0.25">
      <c r="A13" s="5"/>
      <c r="B13" s="12"/>
      <c r="C13" s="12"/>
    </row>
    <row r="14" spans="1:3" s="2" customFormat="1" ht="18.75" x14ac:dyDescent="0.3">
      <c r="A14" s="10" t="s">
        <v>149</v>
      </c>
      <c r="B14" s="59">
        <v>7</v>
      </c>
    </row>
    <row r="15" spans="1:3" ht="40.5" customHeight="1" x14ac:dyDescent="0.3">
      <c r="A15" s="13"/>
      <c r="B15" s="13"/>
      <c r="C15" s="14"/>
    </row>
    <row r="16" spans="1:3" ht="18.600000000000001" customHeight="1" x14ac:dyDescent="0.3">
      <c r="A16" s="15" t="s">
        <v>5</v>
      </c>
      <c r="B16" s="16"/>
      <c r="C16" s="15"/>
    </row>
    <row r="17" spans="1:3" ht="16.149999999999999" customHeight="1" x14ac:dyDescent="0.25">
      <c r="A17" s="17"/>
      <c r="B17" s="18"/>
      <c r="C17" s="18"/>
    </row>
    <row r="18" spans="1:3" ht="16.149999999999999" customHeight="1" x14ac:dyDescent="0.25">
      <c r="A18" s="19" t="s">
        <v>6</v>
      </c>
      <c r="B18" s="18"/>
      <c r="C18" s="18"/>
    </row>
    <row r="19" spans="1:3" ht="16.149999999999999" customHeight="1" x14ac:dyDescent="0.25">
      <c r="A19" s="19" t="s">
        <v>7</v>
      </c>
      <c r="B19" s="17" t="s">
        <v>310</v>
      </c>
      <c r="C19" s="18"/>
    </row>
    <row r="20" spans="1:3" ht="16.149999999999999" customHeight="1" x14ac:dyDescent="0.25">
      <c r="A20" s="21" t="s">
        <v>150</v>
      </c>
      <c r="B20" s="21" t="s">
        <v>154</v>
      </c>
      <c r="C20" s="26">
        <f>(3*$B$11)+($B$14*$B$12)</f>
        <v>11470</v>
      </c>
    </row>
    <row r="21" spans="1:3" ht="16.149999999999999" customHeight="1" x14ac:dyDescent="0.25">
      <c r="A21" s="21" t="s">
        <v>151</v>
      </c>
      <c r="B21" s="21" t="s">
        <v>155</v>
      </c>
      <c r="C21" s="26">
        <f>(1.5*$B$11)+(0*$B$12)</f>
        <v>4650</v>
      </c>
    </row>
    <row r="22" spans="1:3" ht="16.149999999999999" customHeight="1" x14ac:dyDescent="0.25">
      <c r="A22" s="21" t="s">
        <v>152</v>
      </c>
      <c r="B22" s="21" t="s">
        <v>156</v>
      </c>
      <c r="C22" s="26">
        <f>(2*$B$11)+($B$14*$B$12)</f>
        <v>8370</v>
      </c>
    </row>
    <row r="23" spans="1:3" ht="31.9" customHeight="1" x14ac:dyDescent="0.25">
      <c r="A23" s="21" t="s">
        <v>153</v>
      </c>
      <c r="B23" s="23" t="s">
        <v>157</v>
      </c>
      <c r="C23" s="26">
        <f t="shared" ref="C23" si="0">(2*$B$11)+($B$14*$B$12)</f>
        <v>8370</v>
      </c>
    </row>
    <row r="24" spans="1:3" ht="31.9" customHeight="1" x14ac:dyDescent="0.25">
      <c r="A24" s="21" t="s">
        <v>160</v>
      </c>
      <c r="B24" s="21" t="s">
        <v>158</v>
      </c>
      <c r="C24" s="26">
        <f>(2*$B$11)+(0*$B$12)</f>
        <v>6200</v>
      </c>
    </row>
    <row r="25" spans="1:3" ht="49.5" customHeight="1" x14ac:dyDescent="0.25">
      <c r="A25" s="21" t="s">
        <v>159</v>
      </c>
      <c r="B25" s="21" t="s">
        <v>161</v>
      </c>
      <c r="C25" s="26">
        <f>(2*$B$11)+(0*$B$12)</f>
        <v>6200</v>
      </c>
    </row>
    <row r="26" spans="1:3" ht="16.149999999999999" customHeight="1" x14ac:dyDescent="0.25">
      <c r="A26" s="21" t="s">
        <v>162</v>
      </c>
      <c r="B26" s="21" t="s">
        <v>8</v>
      </c>
      <c r="C26" s="22">
        <v>2000</v>
      </c>
    </row>
    <row r="27" spans="1:3" ht="32.25" customHeight="1" x14ac:dyDescent="0.25">
      <c r="A27" s="21" t="s">
        <v>163</v>
      </c>
      <c r="B27" s="21" t="s">
        <v>8</v>
      </c>
      <c r="C27" s="22">
        <v>700</v>
      </c>
    </row>
    <row r="28" spans="1:3" ht="30.75" customHeight="1" x14ac:dyDescent="0.25">
      <c r="A28" s="21" t="s">
        <v>164</v>
      </c>
      <c r="B28" s="21" t="s">
        <v>165</v>
      </c>
      <c r="C28" s="22">
        <v>3500</v>
      </c>
    </row>
    <row r="29" spans="1:3" ht="16.149999999999999" customHeight="1" x14ac:dyDescent="0.25">
      <c r="A29" s="18"/>
      <c r="B29" s="18"/>
      <c r="C29" s="22"/>
    </row>
    <row r="30" spans="1:3" ht="16.149999999999999" customHeight="1" x14ac:dyDescent="0.25">
      <c r="A30" s="24" t="s">
        <v>9</v>
      </c>
      <c r="B30" s="18"/>
      <c r="C30" s="25">
        <f>SUM(C20:C29)</f>
        <v>51460</v>
      </c>
    </row>
    <row r="31" spans="1:3" ht="16.149999999999999" customHeight="1" x14ac:dyDescent="0.25">
      <c r="A31" s="18"/>
      <c r="B31" s="18"/>
      <c r="C31" s="22"/>
    </row>
    <row r="32" spans="1:3" ht="16.149999999999999" customHeight="1" x14ac:dyDescent="0.25">
      <c r="A32" s="19" t="s">
        <v>10</v>
      </c>
      <c r="B32" s="21" t="s">
        <v>11</v>
      </c>
      <c r="C32" s="58">
        <f>5%*(C30-C20+C37)</f>
        <v>2049.5</v>
      </c>
    </row>
    <row r="33" spans="1:3" ht="16.149999999999999" customHeight="1" x14ac:dyDescent="0.25">
      <c r="A33" s="18"/>
      <c r="B33" s="18"/>
      <c r="C33" s="22"/>
    </row>
    <row r="34" spans="1:3" ht="23.25" customHeight="1" x14ac:dyDescent="0.25">
      <c r="A34" s="19" t="s">
        <v>12</v>
      </c>
      <c r="B34" s="18"/>
      <c r="C34" s="22"/>
    </row>
    <row r="35" spans="1:3" ht="16.149999999999999" customHeight="1" x14ac:dyDescent="0.25">
      <c r="A35" s="21" t="s">
        <v>13</v>
      </c>
      <c r="B35" s="21" t="s">
        <v>166</v>
      </c>
      <c r="C35" s="26">
        <f>(3*$B$11)*1.19</f>
        <v>11067</v>
      </c>
    </row>
    <row r="36" spans="1:3" ht="16.149999999999999" customHeight="1" x14ac:dyDescent="0.25">
      <c r="A36" s="21" t="s">
        <v>14</v>
      </c>
      <c r="B36" s="21" t="s">
        <v>161</v>
      </c>
      <c r="C36" s="26">
        <f t="shared" ref="C36" si="1">(2*$B$11)+($B$14*$B$12)</f>
        <v>8370</v>
      </c>
    </row>
    <row r="37" spans="1:3" ht="31.9" customHeight="1" x14ac:dyDescent="0.25">
      <c r="A37" s="21" t="s">
        <v>167</v>
      </c>
      <c r="B37" s="21" t="s">
        <v>8</v>
      </c>
      <c r="C37" s="22">
        <v>1000</v>
      </c>
    </row>
    <row r="38" spans="1:3" ht="16.149999999999999" customHeight="1" x14ac:dyDescent="0.25">
      <c r="A38" s="18"/>
      <c r="B38" s="18"/>
      <c r="C38" s="22"/>
    </row>
    <row r="39" spans="1:3" ht="16.149999999999999" customHeight="1" x14ac:dyDescent="0.25">
      <c r="A39" s="24" t="s">
        <v>15</v>
      </c>
      <c r="B39" s="18"/>
      <c r="C39" s="25">
        <f t="shared" ref="C39" si="2">SUM(C35:C38)</f>
        <v>20437</v>
      </c>
    </row>
    <row r="40" spans="1:3" ht="16.149999999999999" customHeight="1" x14ac:dyDescent="0.25">
      <c r="A40" s="18"/>
      <c r="B40" s="18"/>
      <c r="C40" s="22"/>
    </row>
    <row r="41" spans="1:3" ht="16.149999999999999" customHeight="1" x14ac:dyDescent="0.25">
      <c r="A41" s="19" t="s">
        <v>16</v>
      </c>
      <c r="B41" s="18"/>
      <c r="C41" s="22"/>
    </row>
    <row r="42" spans="1:3" ht="16.149999999999999" customHeight="1" x14ac:dyDescent="0.25">
      <c r="A42" s="21" t="s">
        <v>168</v>
      </c>
      <c r="B42" s="21" t="s">
        <v>50</v>
      </c>
      <c r="C42" s="26">
        <f>(5*250)+($B$14*$B$12)</f>
        <v>3420</v>
      </c>
    </row>
    <row r="43" spans="1:3" ht="16.149999999999999" customHeight="1" x14ac:dyDescent="0.25">
      <c r="A43" s="21" t="s">
        <v>17</v>
      </c>
      <c r="B43" s="21" t="s">
        <v>51</v>
      </c>
      <c r="C43" s="22">
        <f>2*10*25*1.19</f>
        <v>595</v>
      </c>
    </row>
    <row r="44" spans="1:3" ht="16.149999999999999" customHeight="1" x14ac:dyDescent="0.25">
      <c r="A44" s="18"/>
      <c r="B44" s="18"/>
      <c r="C44" s="22"/>
    </row>
    <row r="45" spans="1:3" ht="16.149999999999999" customHeight="1" x14ac:dyDescent="0.25">
      <c r="A45" s="24" t="s">
        <v>18</v>
      </c>
      <c r="B45" s="18"/>
      <c r="C45" s="25">
        <f t="shared" ref="C45" si="3">SUM(C42:C44)</f>
        <v>4015</v>
      </c>
    </row>
    <row r="46" spans="1:3" ht="16.149999999999999" customHeight="1" x14ac:dyDescent="0.25">
      <c r="A46" s="18"/>
      <c r="B46" s="18"/>
      <c r="C46" s="22"/>
    </row>
    <row r="47" spans="1:3" ht="16.149999999999999" customHeight="1" x14ac:dyDescent="0.25">
      <c r="A47" s="27" t="s">
        <v>19</v>
      </c>
      <c r="B47" s="18"/>
      <c r="C47" s="28">
        <f>C30+C32+C39+C45</f>
        <v>77961.5</v>
      </c>
    </row>
    <row r="48" spans="1:3" ht="14.1" customHeight="1" x14ac:dyDescent="0.25">
      <c r="A48" s="16"/>
      <c r="B48" s="16"/>
      <c r="C48" s="16"/>
    </row>
    <row r="49" spans="1:3" ht="15" customHeight="1" x14ac:dyDescent="0.25">
      <c r="A49" s="16"/>
      <c r="B49" s="16"/>
      <c r="C49" s="16"/>
    </row>
    <row r="50" spans="1:3" ht="16.149999999999999" customHeight="1" x14ac:dyDescent="0.25">
      <c r="A50" s="19" t="s">
        <v>20</v>
      </c>
      <c r="B50" s="18"/>
      <c r="C50" s="18"/>
    </row>
    <row r="51" spans="1:3" ht="16.149999999999999" customHeight="1" x14ac:dyDescent="0.25">
      <c r="A51" s="19" t="s">
        <v>21</v>
      </c>
      <c r="B51" s="18"/>
      <c r="C51" s="18"/>
    </row>
    <row r="52" spans="1:3" ht="31.9" customHeight="1" x14ac:dyDescent="0.25">
      <c r="A52" s="21" t="s">
        <v>22</v>
      </c>
      <c r="B52" s="18"/>
      <c r="C52" s="22">
        <v>3500</v>
      </c>
    </row>
    <row r="53" spans="1:3" ht="16.149999999999999" customHeight="1" x14ac:dyDescent="0.25">
      <c r="A53" s="21" t="s">
        <v>23</v>
      </c>
      <c r="B53" s="18"/>
      <c r="C53" s="22">
        <v>1000</v>
      </c>
    </row>
    <row r="54" spans="1:3" ht="31.9" customHeight="1" x14ac:dyDescent="0.25">
      <c r="A54" s="21" t="s">
        <v>24</v>
      </c>
      <c r="B54" s="21"/>
      <c r="C54" s="22">
        <v>500</v>
      </c>
    </row>
    <row r="55" spans="1:3" ht="16.149999999999999" customHeight="1" x14ac:dyDescent="0.25">
      <c r="A55" s="18"/>
      <c r="B55" s="18"/>
      <c r="C55" s="18"/>
    </row>
    <row r="56" spans="1:3" ht="16.149999999999999" customHeight="1" x14ac:dyDescent="0.25">
      <c r="A56" s="24" t="s">
        <v>25</v>
      </c>
      <c r="B56" s="18"/>
      <c r="C56" s="25">
        <f t="shared" ref="C56" si="4">SUM(C52:C55)</f>
        <v>5000</v>
      </c>
    </row>
    <row r="57" spans="1:3" ht="16.149999999999999" customHeight="1" x14ac:dyDescent="0.25">
      <c r="A57" s="18"/>
      <c r="B57" s="18"/>
      <c r="C57" s="18"/>
    </row>
    <row r="58" spans="1:3" ht="16.149999999999999" customHeight="1" x14ac:dyDescent="0.25">
      <c r="A58" s="19" t="s">
        <v>26</v>
      </c>
      <c r="B58" s="18"/>
      <c r="C58" s="18"/>
    </row>
    <row r="59" spans="1:3" ht="31.9" customHeight="1" x14ac:dyDescent="0.25">
      <c r="A59" s="21" t="s">
        <v>27</v>
      </c>
      <c r="B59" s="21" t="s">
        <v>28</v>
      </c>
      <c r="C59" s="22">
        <v>2000</v>
      </c>
    </row>
    <row r="60" spans="1:3" ht="31.9" customHeight="1" x14ac:dyDescent="0.25">
      <c r="A60" s="21" t="s">
        <v>29</v>
      </c>
      <c r="B60" s="18"/>
      <c r="C60" s="22">
        <v>48.5</v>
      </c>
    </row>
    <row r="61" spans="1:3" ht="16.149999999999999" customHeight="1" x14ac:dyDescent="0.25">
      <c r="A61" s="18"/>
      <c r="B61" s="18"/>
      <c r="C61" s="18"/>
    </row>
    <row r="62" spans="1:3" ht="16.149999999999999" customHeight="1" x14ac:dyDescent="0.25">
      <c r="A62" s="24" t="s">
        <v>30</v>
      </c>
      <c r="B62" s="18"/>
      <c r="C62" s="25">
        <f>SUM(C59:C61)</f>
        <v>2048.5</v>
      </c>
    </row>
    <row r="63" spans="1:3" ht="16.149999999999999" customHeight="1" x14ac:dyDescent="0.25">
      <c r="A63" s="18"/>
      <c r="B63" s="18"/>
      <c r="C63" s="18"/>
    </row>
    <row r="64" spans="1:3" ht="16.149999999999999" customHeight="1" x14ac:dyDescent="0.25">
      <c r="A64" s="19" t="s">
        <v>31</v>
      </c>
      <c r="B64" s="18"/>
      <c r="C64" s="18"/>
    </row>
    <row r="65" spans="1:3" ht="16.149999999999999" customHeight="1" x14ac:dyDescent="0.25">
      <c r="A65" s="21" t="s">
        <v>32</v>
      </c>
      <c r="B65" s="21" t="s">
        <v>33</v>
      </c>
      <c r="C65" s="22">
        <v>1000</v>
      </c>
    </row>
    <row r="66" spans="1:3" ht="16.149999999999999" customHeight="1" x14ac:dyDescent="0.25">
      <c r="A66" s="21" t="s">
        <v>34</v>
      </c>
      <c r="B66" s="21"/>
      <c r="C66" s="22">
        <f>70*B14</f>
        <v>490</v>
      </c>
    </row>
    <row r="67" spans="1:3" ht="16.149999999999999" customHeight="1" x14ac:dyDescent="0.25">
      <c r="A67" s="18"/>
      <c r="B67" s="18"/>
      <c r="C67" s="18"/>
    </row>
    <row r="68" spans="1:3" ht="16.149999999999999" customHeight="1" x14ac:dyDescent="0.25">
      <c r="A68" s="24" t="s">
        <v>35</v>
      </c>
      <c r="B68" s="18"/>
      <c r="C68" s="25">
        <f t="shared" ref="C68" si="5">SUM(C65:C67)</f>
        <v>1490</v>
      </c>
    </row>
    <row r="69" spans="1:3" ht="16.149999999999999" customHeight="1" x14ac:dyDescent="0.25">
      <c r="A69" s="18"/>
      <c r="B69" s="18"/>
      <c r="C69" s="18"/>
    </row>
    <row r="70" spans="1:3" ht="31.9" customHeight="1" x14ac:dyDescent="0.25">
      <c r="A70" s="19" t="s">
        <v>36</v>
      </c>
      <c r="B70" s="18"/>
      <c r="C70" s="18"/>
    </row>
    <row r="71" spans="1:3" ht="31.9" customHeight="1" x14ac:dyDescent="0.25">
      <c r="A71" s="21" t="s">
        <v>169</v>
      </c>
      <c r="B71" s="21" t="s">
        <v>170</v>
      </c>
      <c r="C71" s="22">
        <f>2*4*70</f>
        <v>560</v>
      </c>
    </row>
    <row r="72" spans="1:3" ht="31.9" customHeight="1" x14ac:dyDescent="0.25">
      <c r="A72" s="21" t="s">
        <v>171</v>
      </c>
      <c r="B72" s="21" t="s">
        <v>172</v>
      </c>
      <c r="C72" s="22">
        <f>7*60</f>
        <v>420</v>
      </c>
    </row>
    <row r="73" spans="1:3" ht="16.149999999999999" customHeight="1" x14ac:dyDescent="0.25">
      <c r="A73" s="18"/>
      <c r="B73" s="18"/>
      <c r="C73" s="18"/>
    </row>
    <row r="74" spans="1:3" ht="16.149999999999999" customHeight="1" x14ac:dyDescent="0.25">
      <c r="A74" s="24" t="s">
        <v>37</v>
      </c>
      <c r="B74" s="18"/>
      <c r="C74" s="25">
        <f>SUM(C71:C72)</f>
        <v>980</v>
      </c>
    </row>
    <row r="75" spans="1:3" ht="16.149999999999999" customHeight="1" x14ac:dyDescent="0.25">
      <c r="A75" s="18"/>
      <c r="B75" s="18"/>
      <c r="C75" s="18"/>
    </row>
    <row r="76" spans="1:3" ht="16.149999999999999" customHeight="1" x14ac:dyDescent="0.25">
      <c r="A76" s="19" t="s">
        <v>38</v>
      </c>
      <c r="B76" s="18"/>
      <c r="C76" s="18"/>
    </row>
    <row r="77" spans="1:3" ht="16.149999999999999" customHeight="1" x14ac:dyDescent="0.25">
      <c r="A77" s="21" t="s">
        <v>39</v>
      </c>
      <c r="B77" s="21" t="s">
        <v>173</v>
      </c>
      <c r="C77" s="22">
        <f>6*400</f>
        <v>2400</v>
      </c>
    </row>
    <row r="78" spans="1:3" ht="31.9" customHeight="1" x14ac:dyDescent="0.25">
      <c r="A78" s="21" t="s">
        <v>40</v>
      </c>
      <c r="B78" s="21" t="s">
        <v>174</v>
      </c>
      <c r="C78" s="22">
        <f>(2*300)+(B14*300)</f>
        <v>2700</v>
      </c>
    </row>
    <row r="79" spans="1:3" ht="16.149999999999999" customHeight="1" x14ac:dyDescent="0.25">
      <c r="A79" s="18"/>
      <c r="B79" s="18"/>
      <c r="C79" s="18"/>
    </row>
    <row r="80" spans="1:3" ht="16.149999999999999" customHeight="1" x14ac:dyDescent="0.25">
      <c r="A80" s="24" t="s">
        <v>41</v>
      </c>
      <c r="B80" s="18"/>
      <c r="C80" s="25">
        <f t="shared" ref="C80" si="6">SUM(C77:C79)</f>
        <v>5100</v>
      </c>
    </row>
    <row r="81" spans="1:3" ht="16.149999999999999" customHeight="1" x14ac:dyDescent="0.25">
      <c r="A81" s="18"/>
      <c r="B81" s="18"/>
      <c r="C81" s="18"/>
    </row>
    <row r="82" spans="1:3" ht="16.149999999999999" customHeight="1" x14ac:dyDescent="0.25">
      <c r="A82" s="27" t="s">
        <v>42</v>
      </c>
      <c r="B82" s="18"/>
      <c r="C82" s="28">
        <f>C56+C62+C68+C74+C80</f>
        <v>14618.5</v>
      </c>
    </row>
    <row r="83" spans="1:3" ht="14.1" customHeight="1" x14ac:dyDescent="0.25">
      <c r="A83" s="16"/>
      <c r="B83" s="16"/>
      <c r="C83" s="16"/>
    </row>
    <row r="84" spans="1:3" ht="13.5" customHeight="1" x14ac:dyDescent="0.25">
      <c r="A84" s="16"/>
      <c r="B84" s="16"/>
      <c r="C84" s="16"/>
    </row>
    <row r="85" spans="1:3" ht="18" customHeight="1" x14ac:dyDescent="0.3">
      <c r="A85" s="15" t="s">
        <v>43</v>
      </c>
      <c r="B85" s="16"/>
      <c r="C85" s="16"/>
    </row>
    <row r="86" spans="1:3" ht="18.600000000000001" customHeight="1" x14ac:dyDescent="0.3">
      <c r="A86" s="29"/>
      <c r="B86" s="16"/>
      <c r="C86" s="16"/>
    </row>
    <row r="87" spans="1:3" ht="16.149999999999999" customHeight="1" x14ac:dyDescent="0.25">
      <c r="A87" s="21" t="s">
        <v>44</v>
      </c>
      <c r="B87" s="18"/>
      <c r="C87" s="20">
        <f>C47</f>
        <v>77961.5</v>
      </c>
    </row>
    <row r="88" spans="1:3" ht="16.149999999999999" customHeight="1" x14ac:dyDescent="0.25">
      <c r="A88" s="21" t="s">
        <v>45</v>
      </c>
      <c r="B88" s="18"/>
      <c r="C88" s="20">
        <f t="shared" ref="C88" si="7">C82</f>
        <v>14618.5</v>
      </c>
    </row>
    <row r="89" spans="1:3" ht="16.149999999999999" customHeight="1" x14ac:dyDescent="0.25">
      <c r="A89" s="19" t="s">
        <v>46</v>
      </c>
      <c r="B89" s="17"/>
      <c r="C89" s="28">
        <f>SUM(C87:C88)</f>
        <v>92580</v>
      </c>
    </row>
    <row r="90" spans="1:3" ht="14.1" customHeight="1" x14ac:dyDescent="0.25">
      <c r="A90" s="16"/>
      <c r="B90" s="16"/>
      <c r="C90" s="16"/>
    </row>
    <row r="91" spans="1:3" ht="13.5" customHeight="1" x14ac:dyDescent="0.25">
      <c r="A91" s="16"/>
      <c r="B91" s="16"/>
      <c r="C91" s="16"/>
    </row>
    <row r="92" spans="1:3" ht="18.600000000000001" customHeight="1" x14ac:dyDescent="0.3">
      <c r="A92" s="15" t="s">
        <v>47</v>
      </c>
      <c r="B92" s="30"/>
      <c r="C92" s="30"/>
    </row>
    <row r="93" spans="1:3" ht="31.9" customHeight="1" x14ac:dyDescent="0.25">
      <c r="A93" s="21" t="s">
        <v>175</v>
      </c>
      <c r="B93" s="21" t="s">
        <v>181</v>
      </c>
      <c r="C93" s="20">
        <v>35000</v>
      </c>
    </row>
    <row r="94" spans="1:3" ht="31.9" customHeight="1" x14ac:dyDescent="0.25">
      <c r="A94" s="21" t="s">
        <v>176</v>
      </c>
      <c r="B94" s="21" t="s">
        <v>48</v>
      </c>
      <c r="C94" s="20">
        <v>23000</v>
      </c>
    </row>
    <row r="95" spans="1:3" ht="31.9" customHeight="1" x14ac:dyDescent="0.25">
      <c r="A95" s="21" t="s">
        <v>177</v>
      </c>
      <c r="B95" s="21" t="s">
        <v>182</v>
      </c>
      <c r="C95" s="20">
        <v>10510</v>
      </c>
    </row>
    <row r="96" spans="1:3" ht="16.149999999999999" customHeight="1" x14ac:dyDescent="0.25">
      <c r="A96" s="21" t="s">
        <v>178</v>
      </c>
      <c r="B96" s="21"/>
      <c r="C96" s="20">
        <v>9770</v>
      </c>
    </row>
    <row r="97" spans="1:3" ht="16.149999999999999" customHeight="1" x14ac:dyDescent="0.25">
      <c r="A97" s="21" t="s">
        <v>179</v>
      </c>
      <c r="B97" s="21"/>
      <c r="C97" s="20">
        <v>8000</v>
      </c>
    </row>
    <row r="98" spans="1:3" ht="31.9" customHeight="1" x14ac:dyDescent="0.25">
      <c r="A98" s="21" t="s">
        <v>49</v>
      </c>
      <c r="B98" s="21" t="s">
        <v>180</v>
      </c>
      <c r="C98" s="31">
        <f>B14*100*12*75%</f>
        <v>6300</v>
      </c>
    </row>
    <row r="99" spans="1:3" ht="16.149999999999999" customHeight="1" x14ac:dyDescent="0.25">
      <c r="A99" s="18"/>
      <c r="B99" s="18"/>
      <c r="C99" s="18"/>
    </row>
    <row r="100" spans="1:3" ht="16.149999999999999" customHeight="1" x14ac:dyDescent="0.25">
      <c r="A100" s="19" t="s">
        <v>46</v>
      </c>
      <c r="B100" s="18"/>
      <c r="C100" s="28">
        <f t="shared" ref="C100" si="8">SUM(C93:C98)</f>
        <v>92580</v>
      </c>
    </row>
    <row r="102" spans="1:3" x14ac:dyDescent="0.25">
      <c r="C102" s="39">
        <f t="shared" ref="C102" si="9">C100-C89</f>
        <v>0</v>
      </c>
    </row>
  </sheetData>
  <phoneticPr fontId="9" type="noConversion"/>
  <conditionalFormatting sqref="B14">
    <cfRule type="cellIs" dxfId="7" priority="1" stopIfTrue="1" operator="lessThan">
      <formula>0</formula>
    </cfRule>
  </conditionalFormatting>
  <conditionalFormatting sqref="B11:C13">
    <cfRule type="cellIs" dxfId="6" priority="2" stopIfTrue="1" operator="lessThan">
      <formula>0</formula>
    </cfRule>
  </conditionalFormatting>
  <hyperlinks>
    <hyperlink ref="C7" r:id="rId1" xr:uid="{D88CFC99-85F3-4BBC-8219-A5CB3745A186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1C58-DD46-4136-8F39-AC2DFBAB86F2}">
  <dimension ref="A1:K110"/>
  <sheetViews>
    <sheetView workbookViewId="0">
      <selection activeCell="D28" sqref="D28"/>
    </sheetView>
  </sheetViews>
  <sheetFormatPr baseColWidth="10" defaultRowHeight="15" x14ac:dyDescent="0.25"/>
  <cols>
    <col min="3" max="3" width="65.85546875" bestFit="1" customWidth="1"/>
    <col min="4" max="4" width="36.140625" bestFit="1" customWidth="1"/>
    <col min="5" max="5" width="66.42578125" customWidth="1"/>
    <col min="6" max="6" width="12.140625" customWidth="1"/>
    <col min="8" max="8" width="41.28515625" customWidth="1"/>
  </cols>
  <sheetData>
    <row r="1" spans="1:11" s="33" customFormat="1" x14ac:dyDescent="0.25">
      <c r="A1" s="33" t="s">
        <v>52</v>
      </c>
      <c r="B1" s="33" t="s">
        <v>199</v>
      </c>
      <c r="C1" s="33" t="s">
        <v>53</v>
      </c>
      <c r="D1" s="33" t="s">
        <v>58</v>
      </c>
      <c r="E1" s="33" t="s">
        <v>54</v>
      </c>
      <c r="F1" s="33" t="s">
        <v>57</v>
      </c>
      <c r="G1" s="33" t="s">
        <v>56</v>
      </c>
      <c r="H1" s="33" t="s">
        <v>55</v>
      </c>
    </row>
    <row r="2" spans="1:11" ht="15.75" x14ac:dyDescent="0.25">
      <c r="A2" s="32">
        <v>45301</v>
      </c>
      <c r="B2" s="35" t="s">
        <v>200</v>
      </c>
      <c r="C2" s="21" t="s">
        <v>176</v>
      </c>
      <c r="D2" s="35" t="s">
        <v>304</v>
      </c>
      <c r="E2" s="35" t="s">
        <v>60</v>
      </c>
      <c r="F2">
        <v>20000</v>
      </c>
    </row>
    <row r="3" spans="1:11" ht="15.75" x14ac:dyDescent="0.25">
      <c r="A3" s="37">
        <v>45303</v>
      </c>
      <c r="B3" s="35" t="s">
        <v>201</v>
      </c>
      <c r="C3" s="21" t="s">
        <v>153</v>
      </c>
      <c r="D3" s="38"/>
      <c r="E3" s="38" t="s">
        <v>85</v>
      </c>
      <c r="F3" s="36"/>
      <c r="G3" s="36">
        <v>2650</v>
      </c>
      <c r="H3" s="36"/>
    </row>
    <row r="4" spans="1:11" ht="15.75" x14ac:dyDescent="0.25">
      <c r="A4" s="32">
        <v>45303</v>
      </c>
      <c r="B4" s="35" t="s">
        <v>202</v>
      </c>
      <c r="C4" s="21" t="s">
        <v>27</v>
      </c>
      <c r="D4" s="35"/>
      <c r="E4" s="35" t="s">
        <v>62</v>
      </c>
      <c r="G4">
        <v>189.95</v>
      </c>
    </row>
    <row r="5" spans="1:11" ht="15.75" x14ac:dyDescent="0.25">
      <c r="A5" s="32">
        <v>45310</v>
      </c>
      <c r="B5" s="35" t="s">
        <v>205</v>
      </c>
      <c r="C5" s="21" t="s">
        <v>171</v>
      </c>
      <c r="D5" s="35"/>
      <c r="E5" s="35" t="s">
        <v>190</v>
      </c>
      <c r="G5">
        <v>134.1</v>
      </c>
    </row>
    <row r="6" spans="1:11" ht="15" customHeight="1" x14ac:dyDescent="0.25">
      <c r="A6" s="32">
        <v>45310</v>
      </c>
      <c r="B6" s="35" t="s">
        <v>203</v>
      </c>
      <c r="C6" s="21" t="s">
        <v>163</v>
      </c>
      <c r="D6" s="35"/>
      <c r="E6" s="35" t="s">
        <v>64</v>
      </c>
      <c r="G6">
        <v>749</v>
      </c>
    </row>
    <row r="7" spans="1:11" ht="15.75" x14ac:dyDescent="0.25">
      <c r="A7" s="32">
        <v>45310</v>
      </c>
      <c r="B7" s="35" t="s">
        <v>204</v>
      </c>
      <c r="C7" s="21" t="s">
        <v>27</v>
      </c>
      <c r="D7" s="35"/>
      <c r="E7" s="35" t="s">
        <v>63</v>
      </c>
      <c r="G7">
        <v>428.4</v>
      </c>
    </row>
    <row r="8" spans="1:11" ht="15.75" x14ac:dyDescent="0.25">
      <c r="A8" s="32">
        <v>45310</v>
      </c>
      <c r="B8" s="35" t="s">
        <v>206</v>
      </c>
      <c r="C8" s="21" t="s">
        <v>24</v>
      </c>
      <c r="D8" s="35"/>
      <c r="E8" s="35" t="s">
        <v>191</v>
      </c>
      <c r="G8">
        <v>657.02</v>
      </c>
    </row>
    <row r="9" spans="1:11" ht="15.75" x14ac:dyDescent="0.25">
      <c r="A9" s="32">
        <v>45310</v>
      </c>
      <c r="B9" s="35" t="s">
        <v>207</v>
      </c>
      <c r="C9" s="21" t="s">
        <v>24</v>
      </c>
      <c r="D9" s="35"/>
      <c r="E9" s="35" t="s">
        <v>65</v>
      </c>
      <c r="G9">
        <v>57.75</v>
      </c>
    </row>
    <row r="10" spans="1:11" ht="15.75" x14ac:dyDescent="0.25">
      <c r="A10" s="32">
        <v>45313</v>
      </c>
      <c r="B10" s="35" t="s">
        <v>210</v>
      </c>
      <c r="C10" s="21" t="s">
        <v>39</v>
      </c>
      <c r="D10" s="35"/>
      <c r="E10" s="35" t="s">
        <v>68</v>
      </c>
      <c r="G10">
        <v>1260</v>
      </c>
    </row>
    <row r="11" spans="1:11" ht="15.75" x14ac:dyDescent="0.25">
      <c r="A11" s="32">
        <v>45313</v>
      </c>
      <c r="B11" s="35" t="s">
        <v>211</v>
      </c>
      <c r="C11" s="21" t="s">
        <v>150</v>
      </c>
      <c r="D11" s="35"/>
      <c r="E11" s="35" t="s">
        <v>67</v>
      </c>
      <c r="G11">
        <v>6200</v>
      </c>
    </row>
    <row r="12" spans="1:11" ht="15.75" x14ac:dyDescent="0.25">
      <c r="A12" s="32">
        <v>45313</v>
      </c>
      <c r="B12" s="35" t="s">
        <v>208</v>
      </c>
      <c r="C12" s="21" t="s">
        <v>159</v>
      </c>
      <c r="E12" s="35" t="s">
        <v>66</v>
      </c>
      <c r="G12">
        <v>3100</v>
      </c>
    </row>
    <row r="13" spans="1:11" ht="15.75" x14ac:dyDescent="0.25">
      <c r="A13" s="32">
        <v>45313</v>
      </c>
      <c r="B13" s="35" t="s">
        <v>209</v>
      </c>
      <c r="C13" s="21" t="s">
        <v>159</v>
      </c>
      <c r="D13" s="35"/>
      <c r="E13" s="35" t="s">
        <v>66</v>
      </c>
      <c r="G13">
        <v>3100</v>
      </c>
      <c r="I13" s="36"/>
      <c r="K13" s="36"/>
    </row>
    <row r="14" spans="1:11" ht="15.75" x14ac:dyDescent="0.25">
      <c r="A14" s="32">
        <v>45313</v>
      </c>
      <c r="B14" s="35" t="s">
        <v>212</v>
      </c>
      <c r="C14" s="21" t="s">
        <v>169</v>
      </c>
      <c r="D14" s="35"/>
      <c r="E14" s="35" t="s">
        <v>192</v>
      </c>
      <c r="G14">
        <v>500</v>
      </c>
    </row>
    <row r="15" spans="1:11" ht="15.75" x14ac:dyDescent="0.25">
      <c r="A15" s="32">
        <v>45316</v>
      </c>
      <c r="B15" s="35" t="s">
        <v>213</v>
      </c>
      <c r="C15" s="21" t="s">
        <v>27</v>
      </c>
      <c r="D15" s="35"/>
      <c r="E15" s="35" t="s">
        <v>69</v>
      </c>
      <c r="G15">
        <v>103.32</v>
      </c>
    </row>
    <row r="16" spans="1:11" ht="15.75" x14ac:dyDescent="0.25">
      <c r="A16" s="32">
        <v>45316</v>
      </c>
      <c r="B16" s="35" t="s">
        <v>214</v>
      </c>
      <c r="C16" s="21" t="s">
        <v>40</v>
      </c>
      <c r="D16" s="41"/>
      <c r="E16" s="35" t="s">
        <v>71</v>
      </c>
      <c r="G16">
        <v>1100</v>
      </c>
    </row>
    <row r="17" spans="1:11" ht="15.75" x14ac:dyDescent="0.25">
      <c r="A17" s="32">
        <v>45316</v>
      </c>
      <c r="B17" s="35" t="s">
        <v>215</v>
      </c>
      <c r="C17" s="21" t="s">
        <v>14</v>
      </c>
      <c r="D17" s="42"/>
      <c r="E17" s="42" t="s">
        <v>72</v>
      </c>
      <c r="G17">
        <v>6200</v>
      </c>
    </row>
    <row r="18" spans="1:11" ht="15.75" x14ac:dyDescent="0.25">
      <c r="A18" s="32">
        <v>45316</v>
      </c>
      <c r="B18" s="35" t="s">
        <v>216</v>
      </c>
      <c r="C18" s="21" t="s">
        <v>152</v>
      </c>
      <c r="D18" s="35"/>
      <c r="E18" s="35" t="s">
        <v>70</v>
      </c>
      <c r="G18">
        <v>300</v>
      </c>
    </row>
    <row r="19" spans="1:11" ht="15.75" x14ac:dyDescent="0.25">
      <c r="A19" s="32">
        <v>45320</v>
      </c>
      <c r="B19" s="35" t="s">
        <v>217</v>
      </c>
      <c r="C19" s="21" t="s">
        <v>175</v>
      </c>
      <c r="D19" s="42"/>
      <c r="E19" s="42" t="s">
        <v>60</v>
      </c>
      <c r="F19">
        <v>35000</v>
      </c>
    </row>
    <row r="20" spans="1:11" ht="15.75" x14ac:dyDescent="0.25">
      <c r="A20" s="32">
        <v>45320</v>
      </c>
      <c r="B20" s="35" t="s">
        <v>218</v>
      </c>
      <c r="C20" s="21" t="s">
        <v>27</v>
      </c>
      <c r="D20" s="42"/>
      <c r="E20" s="42" t="s">
        <v>73</v>
      </c>
      <c r="G20">
        <v>110</v>
      </c>
    </row>
    <row r="21" spans="1:11" ht="15.75" x14ac:dyDescent="0.25">
      <c r="A21" s="32">
        <v>45320</v>
      </c>
      <c r="B21" s="35" t="s">
        <v>219</v>
      </c>
      <c r="C21" s="21" t="s">
        <v>160</v>
      </c>
      <c r="D21" s="42"/>
      <c r="E21" s="35" t="s">
        <v>83</v>
      </c>
      <c r="G21">
        <v>3100</v>
      </c>
    </row>
    <row r="22" spans="1:11" ht="15.75" x14ac:dyDescent="0.25">
      <c r="A22" s="32">
        <v>45320</v>
      </c>
      <c r="B22" s="35" t="s">
        <v>220</v>
      </c>
      <c r="C22" s="21" t="s">
        <v>23</v>
      </c>
      <c r="D22" s="42"/>
      <c r="E22" t="s">
        <v>75</v>
      </c>
      <c r="G22">
        <v>18.12</v>
      </c>
      <c r="H22" s="35"/>
    </row>
    <row r="23" spans="1:11" ht="15.75" x14ac:dyDescent="0.25">
      <c r="A23" s="32">
        <v>45320</v>
      </c>
      <c r="B23" s="35" t="s">
        <v>221</v>
      </c>
      <c r="C23" s="21" t="s">
        <v>23</v>
      </c>
      <c r="D23" s="42"/>
      <c r="E23" t="s">
        <v>76</v>
      </c>
      <c r="G23">
        <v>4.18</v>
      </c>
      <c r="H23" s="35"/>
    </row>
    <row r="24" spans="1:11" ht="15.75" x14ac:dyDescent="0.25">
      <c r="A24" s="32">
        <v>45320</v>
      </c>
      <c r="B24" s="35" t="s">
        <v>222</v>
      </c>
      <c r="C24" s="21" t="s">
        <v>23</v>
      </c>
      <c r="D24" s="42"/>
      <c r="E24" t="s">
        <v>77</v>
      </c>
      <c r="G24">
        <v>135</v>
      </c>
      <c r="H24" s="35"/>
    </row>
    <row r="25" spans="1:11" ht="15.75" x14ac:dyDescent="0.25">
      <c r="A25" s="32">
        <v>45320</v>
      </c>
      <c r="B25" s="35" t="s">
        <v>223</v>
      </c>
      <c r="C25" s="21" t="s">
        <v>23</v>
      </c>
      <c r="D25" s="42"/>
      <c r="E25" t="s">
        <v>78</v>
      </c>
      <c r="G25">
        <v>49.98</v>
      </c>
      <c r="H25" s="35"/>
    </row>
    <row r="26" spans="1:11" ht="15.75" x14ac:dyDescent="0.25">
      <c r="A26" s="32">
        <v>45320</v>
      </c>
      <c r="B26" s="35" t="s">
        <v>224</v>
      </c>
      <c r="C26" s="21" t="s">
        <v>23</v>
      </c>
      <c r="D26" s="42"/>
      <c r="E26" t="s">
        <v>79</v>
      </c>
      <c r="G26">
        <v>12.94</v>
      </c>
      <c r="H26" s="35"/>
      <c r="I26" s="36"/>
      <c r="J26" s="36"/>
      <c r="K26" s="36"/>
    </row>
    <row r="27" spans="1:11" ht="15.75" x14ac:dyDescent="0.25">
      <c r="A27" s="32">
        <v>45320</v>
      </c>
      <c r="B27" s="35" t="s">
        <v>225</v>
      </c>
      <c r="C27" s="21" t="s">
        <v>23</v>
      </c>
      <c r="D27" s="42"/>
      <c r="E27" t="s">
        <v>80</v>
      </c>
      <c r="G27">
        <v>5.94</v>
      </c>
      <c r="H27" s="35"/>
      <c r="I27" s="36"/>
      <c r="J27" s="36"/>
      <c r="K27" s="36"/>
    </row>
    <row r="28" spans="1:11" ht="15.75" x14ac:dyDescent="0.25">
      <c r="A28" s="32">
        <v>45320</v>
      </c>
      <c r="B28" s="35" t="s">
        <v>226</v>
      </c>
      <c r="C28" s="21" t="s">
        <v>23</v>
      </c>
      <c r="D28" s="42"/>
      <c r="E28" t="s">
        <v>81</v>
      </c>
      <c r="G28">
        <v>37.799999999999997</v>
      </c>
      <c r="H28" s="35"/>
      <c r="I28" s="36"/>
      <c r="J28" s="36"/>
      <c r="K28" s="36"/>
    </row>
    <row r="29" spans="1:11" ht="15.75" x14ac:dyDescent="0.25">
      <c r="A29" s="32">
        <v>45320</v>
      </c>
      <c r="B29" s="35" t="s">
        <v>227</v>
      </c>
      <c r="C29" s="21" t="s">
        <v>23</v>
      </c>
      <c r="D29" s="42"/>
      <c r="E29" t="s">
        <v>82</v>
      </c>
      <c r="G29">
        <v>46.17</v>
      </c>
      <c r="H29" s="35"/>
    </row>
    <row r="30" spans="1:11" ht="15.75" x14ac:dyDescent="0.25">
      <c r="A30" s="32">
        <v>45320</v>
      </c>
      <c r="B30" s="35" t="s">
        <v>228</v>
      </c>
      <c r="C30" s="21" t="s">
        <v>152</v>
      </c>
      <c r="D30" s="42"/>
      <c r="E30" s="42" t="s">
        <v>74</v>
      </c>
      <c r="G30">
        <v>3100</v>
      </c>
      <c r="H30" s="35"/>
    </row>
    <row r="31" spans="1:11" ht="15.75" x14ac:dyDescent="0.25">
      <c r="A31" s="37">
        <v>45322</v>
      </c>
      <c r="B31" s="35" t="s">
        <v>229</v>
      </c>
      <c r="C31" s="21" t="s">
        <v>153</v>
      </c>
      <c r="D31" s="38"/>
      <c r="E31" s="38" t="s">
        <v>84</v>
      </c>
      <c r="F31" s="36"/>
      <c r="G31" s="36">
        <v>2000</v>
      </c>
      <c r="H31" s="36"/>
    </row>
    <row r="32" spans="1:11" ht="15.75" x14ac:dyDescent="0.25">
      <c r="A32" s="37">
        <v>45322</v>
      </c>
      <c r="B32" s="35" t="s">
        <v>230</v>
      </c>
      <c r="C32" s="21" t="s">
        <v>153</v>
      </c>
      <c r="D32" s="38"/>
      <c r="E32" s="38" t="s">
        <v>89</v>
      </c>
      <c r="G32" s="36">
        <v>4500</v>
      </c>
    </row>
    <row r="33" spans="1:8" ht="15.75" x14ac:dyDescent="0.25">
      <c r="A33" s="37">
        <v>45322</v>
      </c>
      <c r="B33" s="35" t="s">
        <v>231</v>
      </c>
      <c r="C33" s="21" t="s">
        <v>167</v>
      </c>
      <c r="D33" s="38"/>
      <c r="E33" s="38" t="s">
        <v>88</v>
      </c>
      <c r="G33" s="36">
        <v>1800</v>
      </c>
    </row>
    <row r="34" spans="1:8" ht="15.75" x14ac:dyDescent="0.25">
      <c r="A34" s="37">
        <v>45322</v>
      </c>
      <c r="B34" s="35" t="s">
        <v>232</v>
      </c>
      <c r="C34" s="21" t="s">
        <v>162</v>
      </c>
      <c r="D34" s="38"/>
      <c r="E34" s="38" t="s">
        <v>87</v>
      </c>
      <c r="F34" s="36"/>
      <c r="G34" s="36">
        <v>2000</v>
      </c>
      <c r="H34" s="36"/>
    </row>
    <row r="35" spans="1:8" ht="15.75" x14ac:dyDescent="0.25">
      <c r="A35" s="37">
        <v>45322</v>
      </c>
      <c r="B35" s="35" t="s">
        <v>233</v>
      </c>
      <c r="C35" s="21" t="s">
        <v>168</v>
      </c>
      <c r="D35" s="38"/>
      <c r="E35" s="38" t="s">
        <v>86</v>
      </c>
      <c r="F35" s="36"/>
      <c r="G35" s="36">
        <v>900</v>
      </c>
      <c r="H35" s="36"/>
    </row>
    <row r="36" spans="1:8" ht="15.75" x14ac:dyDescent="0.25">
      <c r="A36" s="37">
        <v>45322</v>
      </c>
      <c r="B36" s="35" t="s">
        <v>234</v>
      </c>
      <c r="C36" s="21" t="s">
        <v>29</v>
      </c>
      <c r="D36" s="38"/>
      <c r="E36" s="38" t="s">
        <v>90</v>
      </c>
      <c r="G36" s="36">
        <v>8.41</v>
      </c>
    </row>
    <row r="37" spans="1:8" ht="15.75" x14ac:dyDescent="0.25">
      <c r="A37" s="32">
        <v>45322</v>
      </c>
      <c r="B37" s="35" t="s">
        <v>235</v>
      </c>
      <c r="C37" s="21" t="s">
        <v>29</v>
      </c>
      <c r="D37" s="36"/>
      <c r="E37" s="36" t="s">
        <v>90</v>
      </c>
      <c r="G37">
        <v>8.41</v>
      </c>
    </row>
    <row r="38" spans="1:8" ht="15.75" x14ac:dyDescent="0.25">
      <c r="A38" s="32">
        <v>45329</v>
      </c>
      <c r="B38" s="35" t="s">
        <v>237</v>
      </c>
      <c r="C38" s="21" t="s">
        <v>22</v>
      </c>
      <c r="D38" s="38"/>
      <c r="E38" s="35" t="s">
        <v>93</v>
      </c>
      <c r="G38" s="36">
        <v>21.49</v>
      </c>
      <c r="H38" s="35" t="s">
        <v>313</v>
      </c>
    </row>
    <row r="39" spans="1:8" ht="15.75" x14ac:dyDescent="0.25">
      <c r="A39" s="32">
        <v>45329</v>
      </c>
      <c r="B39" s="35" t="s">
        <v>238</v>
      </c>
      <c r="C39" s="21" t="s">
        <v>22</v>
      </c>
      <c r="D39" s="38"/>
      <c r="E39" s="35" t="s">
        <v>94</v>
      </c>
      <c r="G39" s="36">
        <v>22.48</v>
      </c>
    </row>
    <row r="40" spans="1:8" ht="15.75" x14ac:dyDescent="0.25">
      <c r="A40" s="32">
        <v>45329</v>
      </c>
      <c r="B40" s="35" t="s">
        <v>239</v>
      </c>
      <c r="C40" s="21" t="s">
        <v>22</v>
      </c>
      <c r="D40" s="38"/>
      <c r="E40" s="35" t="s">
        <v>95</v>
      </c>
      <c r="G40" s="36">
        <v>165.9</v>
      </c>
    </row>
    <row r="41" spans="1:8" ht="15.75" x14ac:dyDescent="0.25">
      <c r="A41" s="32">
        <v>45329</v>
      </c>
      <c r="B41" s="35" t="s">
        <v>240</v>
      </c>
      <c r="C41" s="21" t="s">
        <v>22</v>
      </c>
      <c r="D41" s="38"/>
      <c r="E41" s="35" t="s">
        <v>188</v>
      </c>
      <c r="G41" s="36">
        <v>78</v>
      </c>
    </row>
    <row r="42" spans="1:8" ht="15.75" x14ac:dyDescent="0.25">
      <c r="A42" s="32">
        <v>45329</v>
      </c>
      <c r="B42" s="35" t="s">
        <v>241</v>
      </c>
      <c r="C42" s="21" t="s">
        <v>22</v>
      </c>
      <c r="D42" s="38"/>
      <c r="E42" s="35" t="s">
        <v>189</v>
      </c>
      <c r="G42" s="36">
        <v>119.9</v>
      </c>
    </row>
    <row r="43" spans="1:8" ht="15.75" x14ac:dyDescent="0.25">
      <c r="A43" s="32">
        <v>45329</v>
      </c>
      <c r="B43" s="35" t="s">
        <v>242</v>
      </c>
      <c r="C43" s="21" t="s">
        <v>22</v>
      </c>
      <c r="D43" s="38"/>
      <c r="E43" s="35" t="s">
        <v>96</v>
      </c>
      <c r="G43" s="36">
        <v>46.5</v>
      </c>
    </row>
    <row r="44" spans="1:8" ht="15.75" x14ac:dyDescent="0.25">
      <c r="A44" s="32">
        <v>45329</v>
      </c>
      <c r="B44" s="35" t="s">
        <v>243</v>
      </c>
      <c r="C44" s="21" t="s">
        <v>22</v>
      </c>
      <c r="D44" s="38"/>
      <c r="E44" s="35" t="s">
        <v>97</v>
      </c>
      <c r="G44" s="36">
        <v>33.979999999999997</v>
      </c>
    </row>
    <row r="45" spans="1:8" ht="15.75" x14ac:dyDescent="0.25">
      <c r="A45" s="32">
        <v>45329</v>
      </c>
      <c r="B45" s="35" t="s">
        <v>244</v>
      </c>
      <c r="C45" s="21" t="s">
        <v>22</v>
      </c>
      <c r="D45" s="38"/>
      <c r="E45" s="35" t="s">
        <v>98</v>
      </c>
      <c r="G45" s="36">
        <v>119</v>
      </c>
    </row>
    <row r="46" spans="1:8" ht="15.75" x14ac:dyDescent="0.25">
      <c r="A46" s="32">
        <v>45329</v>
      </c>
      <c r="B46" s="35" t="s">
        <v>245</v>
      </c>
      <c r="C46" s="21" t="s">
        <v>22</v>
      </c>
      <c r="D46" s="38"/>
      <c r="E46" s="35" t="s">
        <v>99</v>
      </c>
      <c r="G46" s="36">
        <v>15.98</v>
      </c>
    </row>
    <row r="47" spans="1:8" ht="15.75" x14ac:dyDescent="0.25">
      <c r="A47" s="32">
        <v>45329</v>
      </c>
      <c r="B47" s="35" t="s">
        <v>246</v>
      </c>
      <c r="C47" s="21" t="s">
        <v>22</v>
      </c>
      <c r="D47" s="38"/>
      <c r="E47" s="35" t="s">
        <v>102</v>
      </c>
      <c r="G47" s="36">
        <v>4.99</v>
      </c>
    </row>
    <row r="48" spans="1:8" ht="15.75" x14ac:dyDescent="0.25">
      <c r="A48" s="32">
        <v>45329</v>
      </c>
      <c r="B48" s="35" t="s">
        <v>247</v>
      </c>
      <c r="C48" s="21" t="s">
        <v>22</v>
      </c>
      <c r="D48" s="38"/>
      <c r="E48" t="s">
        <v>103</v>
      </c>
      <c r="G48" s="36">
        <v>47.6</v>
      </c>
    </row>
    <row r="49" spans="1:11" ht="15.75" x14ac:dyDescent="0.25">
      <c r="A49" s="32">
        <v>45329</v>
      </c>
      <c r="B49" s="35" t="s">
        <v>248</v>
      </c>
      <c r="C49" s="21" t="s">
        <v>22</v>
      </c>
      <c r="D49" s="42"/>
      <c r="E49" s="35" t="s">
        <v>100</v>
      </c>
      <c r="G49" s="36">
        <v>33.979999999999997</v>
      </c>
    </row>
    <row r="50" spans="1:11" ht="15.75" x14ac:dyDescent="0.25">
      <c r="A50" s="32">
        <v>45329</v>
      </c>
      <c r="B50" s="35" t="s">
        <v>249</v>
      </c>
      <c r="C50" s="21" t="s">
        <v>22</v>
      </c>
      <c r="D50" s="38"/>
      <c r="E50" s="35" t="s">
        <v>101</v>
      </c>
      <c r="G50" s="36">
        <v>28.63</v>
      </c>
    </row>
    <row r="51" spans="1:11" ht="15.75" x14ac:dyDescent="0.25">
      <c r="A51" s="32">
        <v>45329</v>
      </c>
      <c r="B51" s="35" t="s">
        <v>250</v>
      </c>
      <c r="C51" s="21" t="s">
        <v>22</v>
      </c>
      <c r="D51" s="38"/>
      <c r="E51" s="35" t="s">
        <v>104</v>
      </c>
      <c r="G51" s="36">
        <v>8.74</v>
      </c>
    </row>
    <row r="52" spans="1:11" ht="15.75" x14ac:dyDescent="0.25">
      <c r="A52" s="32">
        <v>45329</v>
      </c>
      <c r="B52" s="35" t="s">
        <v>251</v>
      </c>
      <c r="C52" s="21" t="s">
        <v>22</v>
      </c>
      <c r="D52" s="42"/>
      <c r="E52" s="35" t="s">
        <v>105</v>
      </c>
      <c r="G52" s="36">
        <v>42.09</v>
      </c>
    </row>
    <row r="53" spans="1:11" ht="15.75" x14ac:dyDescent="0.25">
      <c r="A53" s="32">
        <v>45329</v>
      </c>
      <c r="B53" s="35" t="s">
        <v>252</v>
      </c>
      <c r="C53" s="21" t="s">
        <v>22</v>
      </c>
      <c r="D53" s="38"/>
      <c r="E53" s="35" t="s">
        <v>104</v>
      </c>
      <c r="G53" s="36">
        <v>7.49</v>
      </c>
    </row>
    <row r="54" spans="1:11" ht="15.75" x14ac:dyDescent="0.25">
      <c r="A54" s="32">
        <v>45329</v>
      </c>
      <c r="B54" s="35" t="s">
        <v>253</v>
      </c>
      <c r="C54" s="21" t="s">
        <v>22</v>
      </c>
      <c r="D54" s="38"/>
      <c r="E54" s="35" t="s">
        <v>105</v>
      </c>
      <c r="G54" s="36">
        <v>29.97</v>
      </c>
    </row>
    <row r="55" spans="1:11" ht="15.75" x14ac:dyDescent="0.25">
      <c r="A55" s="32">
        <v>45329</v>
      </c>
      <c r="B55" s="35" t="s">
        <v>254</v>
      </c>
      <c r="C55" s="21" t="s">
        <v>22</v>
      </c>
      <c r="D55" s="38"/>
      <c r="E55" s="35" t="s">
        <v>107</v>
      </c>
      <c r="G55" s="36">
        <v>188.97</v>
      </c>
      <c r="H55" s="54"/>
    </row>
    <row r="56" spans="1:11" ht="15.75" x14ac:dyDescent="0.25">
      <c r="A56" s="32">
        <v>45329</v>
      </c>
      <c r="B56" s="35" t="s">
        <v>255</v>
      </c>
      <c r="C56" s="21" t="s">
        <v>22</v>
      </c>
      <c r="D56" s="38"/>
      <c r="E56" s="35" t="s">
        <v>108</v>
      </c>
      <c r="G56" s="36">
        <v>291.39999999999998</v>
      </c>
      <c r="H56" s="54"/>
    </row>
    <row r="57" spans="1:11" ht="15.75" x14ac:dyDescent="0.25">
      <c r="A57" s="32">
        <v>45329</v>
      </c>
      <c r="B57" s="35" t="s">
        <v>256</v>
      </c>
      <c r="C57" s="21" t="s">
        <v>22</v>
      </c>
      <c r="D57" s="38"/>
      <c r="E57" s="35" t="s">
        <v>109</v>
      </c>
      <c r="G57" s="36">
        <v>35.94</v>
      </c>
      <c r="H57" s="54"/>
    </row>
    <row r="58" spans="1:11" ht="15.75" x14ac:dyDescent="0.25">
      <c r="A58" s="32">
        <v>45329</v>
      </c>
      <c r="B58" s="35" t="s">
        <v>257</v>
      </c>
      <c r="C58" s="21" t="s">
        <v>22</v>
      </c>
      <c r="D58" s="38"/>
      <c r="E58" s="35" t="s">
        <v>110</v>
      </c>
      <c r="G58">
        <f>95.77-17.95</f>
        <v>77.819999999999993</v>
      </c>
      <c r="H58" s="54"/>
    </row>
    <row r="59" spans="1:11" ht="15.75" x14ac:dyDescent="0.25">
      <c r="A59" s="32">
        <v>45329</v>
      </c>
      <c r="B59" s="35" t="s">
        <v>258</v>
      </c>
      <c r="C59" s="21" t="s">
        <v>22</v>
      </c>
      <c r="D59" s="38"/>
      <c r="E59" s="35" t="s">
        <v>110</v>
      </c>
      <c r="G59">
        <v>72.349999999999994</v>
      </c>
      <c r="H59" s="54"/>
    </row>
    <row r="60" spans="1:11" ht="15.75" x14ac:dyDescent="0.25">
      <c r="A60" s="32">
        <v>45329</v>
      </c>
      <c r="B60" s="35" t="s">
        <v>259</v>
      </c>
      <c r="C60" s="21" t="s">
        <v>22</v>
      </c>
      <c r="D60" s="38"/>
      <c r="E60" s="35" t="s">
        <v>109</v>
      </c>
      <c r="G60">
        <v>5.98</v>
      </c>
      <c r="H60" s="54"/>
    </row>
    <row r="61" spans="1:11" ht="15.75" x14ac:dyDescent="0.25">
      <c r="A61" s="32">
        <v>45329</v>
      </c>
      <c r="B61" s="35" t="s">
        <v>260</v>
      </c>
      <c r="C61" s="21" t="s">
        <v>22</v>
      </c>
      <c r="D61" s="38"/>
      <c r="E61" s="35" t="s">
        <v>111</v>
      </c>
      <c r="G61">
        <v>7.99</v>
      </c>
      <c r="H61" s="54"/>
    </row>
    <row r="62" spans="1:11" ht="15.75" x14ac:dyDescent="0.25">
      <c r="A62" s="32">
        <v>45329</v>
      </c>
      <c r="B62" s="35" t="s">
        <v>261</v>
      </c>
      <c r="C62" s="21" t="s">
        <v>22</v>
      </c>
      <c r="D62" s="38"/>
      <c r="E62" s="35" t="s">
        <v>112</v>
      </c>
      <c r="G62">
        <v>236</v>
      </c>
      <c r="H62" s="54"/>
    </row>
    <row r="63" spans="1:11" ht="15.75" x14ac:dyDescent="0.25">
      <c r="A63" s="32">
        <v>45329</v>
      </c>
      <c r="B63" s="35" t="s">
        <v>262</v>
      </c>
      <c r="C63" s="21" t="s">
        <v>22</v>
      </c>
      <c r="D63" s="38"/>
      <c r="E63" s="35" t="s">
        <v>113</v>
      </c>
      <c r="G63">
        <v>18.68</v>
      </c>
      <c r="H63" s="54"/>
    </row>
    <row r="64" spans="1:11" ht="15.75" x14ac:dyDescent="0.25">
      <c r="A64" s="32">
        <v>45329</v>
      </c>
      <c r="B64" s="35" t="s">
        <v>263</v>
      </c>
      <c r="C64" s="21" t="s">
        <v>22</v>
      </c>
      <c r="D64" s="38"/>
      <c r="E64" s="35" t="s">
        <v>114</v>
      </c>
      <c r="G64">
        <v>81.25</v>
      </c>
      <c r="H64" s="54"/>
      <c r="I64" s="36"/>
      <c r="K64" s="36"/>
    </row>
    <row r="65" spans="1:11" ht="15.75" x14ac:dyDescent="0.25">
      <c r="A65" s="32">
        <v>45329</v>
      </c>
      <c r="B65" s="35" t="s">
        <v>264</v>
      </c>
      <c r="C65" s="21" t="s">
        <v>22</v>
      </c>
      <c r="D65" s="38"/>
      <c r="E65" s="35" t="s">
        <v>115</v>
      </c>
      <c r="G65">
        <v>46.06</v>
      </c>
      <c r="H65" s="54"/>
      <c r="I65" s="36"/>
      <c r="K65" s="36"/>
    </row>
    <row r="66" spans="1:11" ht="15.75" x14ac:dyDescent="0.25">
      <c r="A66" s="32">
        <v>45329</v>
      </c>
      <c r="B66" s="35" t="s">
        <v>272</v>
      </c>
      <c r="C66" s="21" t="s">
        <v>171</v>
      </c>
      <c r="D66" s="38"/>
      <c r="E66" s="35" t="s">
        <v>117</v>
      </c>
      <c r="G66">
        <v>29.9</v>
      </c>
      <c r="H66" s="54"/>
    </row>
    <row r="67" spans="1:11" ht="15.75" x14ac:dyDescent="0.25">
      <c r="A67" s="32">
        <v>45329</v>
      </c>
      <c r="B67" s="35" t="s">
        <v>265</v>
      </c>
      <c r="C67" s="21" t="s">
        <v>27</v>
      </c>
      <c r="D67" s="38"/>
      <c r="E67" s="35" t="s">
        <v>106</v>
      </c>
      <c r="G67" s="36">
        <v>499.8</v>
      </c>
    </row>
    <row r="68" spans="1:11" ht="15.75" x14ac:dyDescent="0.25">
      <c r="A68" s="32">
        <v>45329</v>
      </c>
      <c r="B68" s="35" t="s">
        <v>266</v>
      </c>
      <c r="C68" s="21" t="s">
        <v>27</v>
      </c>
      <c r="D68" s="38"/>
      <c r="E68" s="35" t="s">
        <v>118</v>
      </c>
      <c r="G68">
        <v>493.85</v>
      </c>
    </row>
    <row r="69" spans="1:11" ht="15.75" x14ac:dyDescent="0.25">
      <c r="A69" s="32">
        <v>45329</v>
      </c>
      <c r="B69" s="35" t="s">
        <v>267</v>
      </c>
      <c r="C69" s="21" t="s">
        <v>27</v>
      </c>
      <c r="D69" s="35"/>
      <c r="E69" s="35" t="s">
        <v>119</v>
      </c>
      <c r="G69">
        <v>104.87</v>
      </c>
    </row>
    <row r="70" spans="1:11" ht="15.75" x14ac:dyDescent="0.25">
      <c r="A70" s="32">
        <v>45329</v>
      </c>
      <c r="B70" s="35" t="s">
        <v>268</v>
      </c>
      <c r="C70" s="21" t="s">
        <v>27</v>
      </c>
      <c r="D70" s="35"/>
      <c r="E70" s="35" t="s">
        <v>120</v>
      </c>
      <c r="G70">
        <v>63.22</v>
      </c>
    </row>
    <row r="71" spans="1:11" ht="15.75" x14ac:dyDescent="0.25">
      <c r="A71" s="32">
        <v>45329</v>
      </c>
      <c r="B71" s="35" t="s">
        <v>269</v>
      </c>
      <c r="C71" s="21" t="s">
        <v>27</v>
      </c>
      <c r="D71" s="35"/>
      <c r="E71" s="35" t="s">
        <v>121</v>
      </c>
      <c r="G71">
        <v>55.3</v>
      </c>
    </row>
    <row r="72" spans="1:11" ht="15.75" x14ac:dyDescent="0.25">
      <c r="A72" s="32">
        <v>45329</v>
      </c>
      <c r="B72" s="35" t="s">
        <v>270</v>
      </c>
      <c r="C72" s="21" t="s">
        <v>27</v>
      </c>
      <c r="D72" s="35"/>
      <c r="E72" s="35" t="s">
        <v>122</v>
      </c>
      <c r="G72">
        <v>28.5</v>
      </c>
    </row>
    <row r="73" spans="1:11" ht="15.75" x14ac:dyDescent="0.25">
      <c r="A73" s="32">
        <v>45329</v>
      </c>
      <c r="B73" s="35" t="s">
        <v>271</v>
      </c>
      <c r="C73" s="21" t="s">
        <v>13</v>
      </c>
      <c r="D73" s="35"/>
      <c r="E73" s="35" t="s">
        <v>123</v>
      </c>
      <c r="G73">
        <v>11067</v>
      </c>
    </row>
    <row r="74" spans="1:11" ht="15.75" x14ac:dyDescent="0.25">
      <c r="A74" s="32">
        <v>45329</v>
      </c>
      <c r="B74" s="35" t="s">
        <v>236</v>
      </c>
      <c r="C74" s="21" t="s">
        <v>159</v>
      </c>
      <c r="D74" s="38"/>
      <c r="E74" s="35" t="s">
        <v>66</v>
      </c>
      <c r="G74" s="36">
        <v>3100</v>
      </c>
    </row>
    <row r="75" spans="1:11" ht="15.75" x14ac:dyDescent="0.25">
      <c r="A75" s="32">
        <v>45329</v>
      </c>
      <c r="B75" s="35" t="s">
        <v>273</v>
      </c>
      <c r="C75" s="21" t="s">
        <v>17</v>
      </c>
      <c r="D75" s="38"/>
      <c r="E75" s="38" t="s">
        <v>91</v>
      </c>
      <c r="G75" s="36">
        <v>300</v>
      </c>
    </row>
    <row r="76" spans="1:11" ht="15.75" x14ac:dyDescent="0.25">
      <c r="A76" s="32">
        <v>45329</v>
      </c>
      <c r="B76" s="35" t="s">
        <v>274</v>
      </c>
      <c r="C76" s="21" t="s">
        <v>29</v>
      </c>
      <c r="D76" s="38"/>
      <c r="E76" s="35" t="s">
        <v>116</v>
      </c>
      <c r="G76">
        <v>14.84</v>
      </c>
      <c r="H76" s="54"/>
    </row>
    <row r="77" spans="1:11" s="36" customFormat="1" ht="15.75" x14ac:dyDescent="0.25">
      <c r="A77" s="32">
        <v>45329</v>
      </c>
      <c r="B77" s="35" t="s">
        <v>275</v>
      </c>
      <c r="C77" s="21" t="s">
        <v>164</v>
      </c>
      <c r="D77" s="38"/>
      <c r="E77" s="38" t="s">
        <v>92</v>
      </c>
      <c r="F77"/>
      <c r="G77" s="36">
        <v>2400</v>
      </c>
      <c r="H77"/>
      <c r="I77"/>
      <c r="J77"/>
      <c r="K77"/>
    </row>
    <row r="78" spans="1:11" s="36" customFormat="1" ht="15.75" x14ac:dyDescent="0.25">
      <c r="A78" s="32">
        <v>45330</v>
      </c>
      <c r="B78" s="35" t="s">
        <v>276</v>
      </c>
      <c r="C78" s="21" t="s">
        <v>32</v>
      </c>
      <c r="D78" s="35"/>
      <c r="E78" s="35" t="s">
        <v>124</v>
      </c>
      <c r="F78"/>
      <c r="G78">
        <v>267.5</v>
      </c>
      <c r="H78"/>
      <c r="I78"/>
      <c r="J78"/>
      <c r="K78"/>
    </row>
    <row r="79" spans="1:11" s="36" customFormat="1" ht="15.75" x14ac:dyDescent="0.25">
      <c r="A79" s="37">
        <v>45331</v>
      </c>
      <c r="B79" s="35" t="s">
        <v>277</v>
      </c>
      <c r="C79" s="21" t="s">
        <v>153</v>
      </c>
      <c r="E79" s="36" t="s">
        <v>125</v>
      </c>
      <c r="G79" s="36">
        <v>1550</v>
      </c>
      <c r="I79"/>
      <c r="J79"/>
      <c r="K79"/>
    </row>
    <row r="80" spans="1:11" ht="15.75" x14ac:dyDescent="0.25">
      <c r="A80" s="37">
        <v>45334</v>
      </c>
      <c r="B80" s="35" t="s">
        <v>278</v>
      </c>
      <c r="C80" s="21" t="s">
        <v>22</v>
      </c>
      <c r="D80" s="42"/>
      <c r="E80" t="s">
        <v>127</v>
      </c>
      <c r="G80">
        <v>1.59</v>
      </c>
      <c r="H80" s="54"/>
      <c r="I80" s="36"/>
      <c r="K80" s="36"/>
    </row>
    <row r="81" spans="1:8" ht="15.75" x14ac:dyDescent="0.25">
      <c r="A81" s="37">
        <v>45334</v>
      </c>
      <c r="B81" s="35" t="s">
        <v>279</v>
      </c>
      <c r="C81" s="21" t="s">
        <v>22</v>
      </c>
      <c r="D81" s="42"/>
      <c r="E81" t="s">
        <v>128</v>
      </c>
      <c r="G81">
        <v>1.55</v>
      </c>
      <c r="H81" s="54"/>
    </row>
    <row r="82" spans="1:8" ht="15.75" x14ac:dyDescent="0.25">
      <c r="A82" s="37">
        <v>45334</v>
      </c>
      <c r="B82" s="35" t="s">
        <v>280</v>
      </c>
      <c r="C82" s="21" t="s">
        <v>22</v>
      </c>
      <c r="D82" s="42"/>
      <c r="E82" t="s">
        <v>129</v>
      </c>
      <c r="G82">
        <v>69.739999999999995</v>
      </c>
      <c r="H82" s="54"/>
    </row>
    <row r="83" spans="1:8" ht="15.75" x14ac:dyDescent="0.25">
      <c r="A83" s="37">
        <v>45334</v>
      </c>
      <c r="B83" s="35" t="s">
        <v>281</v>
      </c>
      <c r="C83" s="21" t="s">
        <v>22</v>
      </c>
      <c r="D83" s="42"/>
      <c r="E83" t="s">
        <v>128</v>
      </c>
      <c r="G83">
        <v>1.55</v>
      </c>
      <c r="H83" s="54"/>
    </row>
    <row r="84" spans="1:8" ht="15.75" x14ac:dyDescent="0.25">
      <c r="A84" s="37">
        <v>45334</v>
      </c>
      <c r="B84" s="35" t="s">
        <v>282</v>
      </c>
      <c r="C84" s="21" t="s">
        <v>22</v>
      </c>
      <c r="D84" s="42"/>
      <c r="E84" t="s">
        <v>130</v>
      </c>
      <c r="G84">
        <v>19.98</v>
      </c>
      <c r="H84" s="54"/>
    </row>
    <row r="85" spans="1:8" ht="15.75" x14ac:dyDescent="0.25">
      <c r="A85" s="37">
        <v>45334</v>
      </c>
      <c r="B85" s="35" t="s">
        <v>283</v>
      </c>
      <c r="C85" s="21" t="s">
        <v>22</v>
      </c>
      <c r="D85" s="42"/>
      <c r="E85" t="s">
        <v>131</v>
      </c>
      <c r="G85">
        <v>2</v>
      </c>
      <c r="H85" s="54"/>
    </row>
    <row r="86" spans="1:8" ht="15.75" x14ac:dyDescent="0.25">
      <c r="A86" s="37">
        <v>45334</v>
      </c>
      <c r="B86" s="35" t="s">
        <v>284</v>
      </c>
      <c r="C86" s="21" t="s">
        <v>22</v>
      </c>
      <c r="D86" s="42"/>
      <c r="E86" t="s">
        <v>133</v>
      </c>
      <c r="G86">
        <v>0.75</v>
      </c>
      <c r="H86" s="54"/>
    </row>
    <row r="87" spans="1:8" ht="15.75" x14ac:dyDescent="0.25">
      <c r="A87" s="37">
        <v>45334</v>
      </c>
      <c r="B87" s="35" t="s">
        <v>285</v>
      </c>
      <c r="C87" s="21" t="s">
        <v>22</v>
      </c>
      <c r="D87" s="42"/>
      <c r="E87" t="s">
        <v>134</v>
      </c>
      <c r="G87">
        <v>4.8</v>
      </c>
      <c r="H87" s="54"/>
    </row>
    <row r="88" spans="1:8" ht="15.75" x14ac:dyDescent="0.25">
      <c r="A88" s="37">
        <v>45334</v>
      </c>
      <c r="B88" s="35" t="s">
        <v>286</v>
      </c>
      <c r="C88" s="21" t="s">
        <v>22</v>
      </c>
      <c r="D88" s="42"/>
      <c r="E88" t="s">
        <v>133</v>
      </c>
      <c r="G88">
        <v>1.53</v>
      </c>
      <c r="H88" s="54"/>
    </row>
    <row r="89" spans="1:8" ht="15.75" x14ac:dyDescent="0.25">
      <c r="A89" s="37">
        <v>45334</v>
      </c>
      <c r="B89" s="35" t="s">
        <v>287</v>
      </c>
      <c r="C89" s="21" t="s">
        <v>150</v>
      </c>
      <c r="D89" s="36"/>
      <c r="E89" s="36" t="s">
        <v>126</v>
      </c>
      <c r="F89" s="36"/>
      <c r="G89" s="36">
        <v>4000</v>
      </c>
      <c r="H89" s="36"/>
    </row>
    <row r="90" spans="1:8" ht="15.75" x14ac:dyDescent="0.25">
      <c r="A90" s="37">
        <v>45334</v>
      </c>
      <c r="B90" s="35" t="s">
        <v>288</v>
      </c>
      <c r="C90" s="21" t="s">
        <v>24</v>
      </c>
      <c r="D90" s="42"/>
      <c r="E90" t="s">
        <v>132</v>
      </c>
      <c r="G90">
        <v>31.9</v>
      </c>
      <c r="H90" s="54"/>
    </row>
    <row r="91" spans="1:8" ht="15.75" x14ac:dyDescent="0.25">
      <c r="A91" s="37">
        <v>45334</v>
      </c>
      <c r="B91" s="35" t="s">
        <v>289</v>
      </c>
      <c r="C91" s="21" t="s">
        <v>169</v>
      </c>
      <c r="D91" s="36"/>
      <c r="E91" s="38" t="s">
        <v>193</v>
      </c>
      <c r="F91" s="36"/>
      <c r="G91" s="36">
        <v>550</v>
      </c>
      <c r="H91" s="36"/>
    </row>
    <row r="92" spans="1:8" ht="15.75" x14ac:dyDescent="0.25">
      <c r="A92" s="37">
        <v>45335</v>
      </c>
      <c r="B92" s="35" t="s">
        <v>290</v>
      </c>
      <c r="C92" s="21" t="s">
        <v>169</v>
      </c>
      <c r="E92" s="35" t="s">
        <v>194</v>
      </c>
      <c r="G92">
        <v>300</v>
      </c>
    </row>
    <row r="93" spans="1:8" ht="15.75" x14ac:dyDescent="0.25">
      <c r="A93" s="37">
        <v>45337</v>
      </c>
      <c r="B93" s="35" t="s">
        <v>291</v>
      </c>
      <c r="C93" s="23" t="s">
        <v>27</v>
      </c>
      <c r="D93" s="36"/>
      <c r="E93" s="36" t="s">
        <v>135</v>
      </c>
      <c r="F93" s="36"/>
      <c r="G93" s="36">
        <f>9*18.5</f>
        <v>166.5</v>
      </c>
    </row>
    <row r="94" spans="1:8" ht="15.75" x14ac:dyDescent="0.25">
      <c r="A94" s="32">
        <v>45351</v>
      </c>
      <c r="B94" s="35" t="s">
        <v>292</v>
      </c>
      <c r="C94" s="21" t="s">
        <v>29</v>
      </c>
      <c r="D94" s="36"/>
      <c r="E94" s="36" t="s">
        <v>90</v>
      </c>
      <c r="G94">
        <v>7.04</v>
      </c>
    </row>
    <row r="95" spans="1:8" ht="15.75" x14ac:dyDescent="0.25">
      <c r="A95" s="32">
        <v>45356</v>
      </c>
      <c r="B95" s="35" t="s">
        <v>293</v>
      </c>
      <c r="C95" s="21" t="s">
        <v>151</v>
      </c>
      <c r="D95" s="36"/>
      <c r="E95" s="36" t="s">
        <v>136</v>
      </c>
      <c r="G95" s="36">
        <v>325</v>
      </c>
    </row>
    <row r="96" spans="1:8" ht="15.75" x14ac:dyDescent="0.25">
      <c r="A96" s="32">
        <v>45356</v>
      </c>
      <c r="B96" s="35" t="s">
        <v>294</v>
      </c>
      <c r="C96" s="21" t="s">
        <v>39</v>
      </c>
      <c r="D96" s="36"/>
      <c r="E96" s="36" t="s">
        <v>141</v>
      </c>
      <c r="G96" s="36">
        <v>50</v>
      </c>
    </row>
    <row r="97" spans="1:7" ht="15.75" x14ac:dyDescent="0.25">
      <c r="A97" s="32">
        <v>45356</v>
      </c>
      <c r="B97" s="35" t="s">
        <v>295</v>
      </c>
      <c r="C97" s="21" t="s">
        <v>24</v>
      </c>
      <c r="D97" s="36"/>
      <c r="E97" s="36" t="s">
        <v>137</v>
      </c>
      <c r="G97" s="36">
        <v>76.680000000000007</v>
      </c>
    </row>
    <row r="98" spans="1:7" ht="15.75" x14ac:dyDescent="0.25">
      <c r="A98" s="32">
        <v>45356</v>
      </c>
      <c r="B98" s="35" t="s">
        <v>296</v>
      </c>
      <c r="C98" s="21" t="s">
        <v>24</v>
      </c>
      <c r="D98" s="36"/>
      <c r="E98" s="36" t="s">
        <v>138</v>
      </c>
      <c r="G98" s="36">
        <v>30.01</v>
      </c>
    </row>
    <row r="99" spans="1:7" ht="15.75" x14ac:dyDescent="0.25">
      <c r="A99" s="32">
        <v>45356</v>
      </c>
      <c r="B99" s="35" t="s">
        <v>297</v>
      </c>
      <c r="C99" s="21" t="s">
        <v>24</v>
      </c>
      <c r="D99" s="36"/>
      <c r="E99" s="36" t="s">
        <v>139</v>
      </c>
      <c r="G99" s="36">
        <v>60.02</v>
      </c>
    </row>
    <row r="100" spans="1:7" ht="15.75" x14ac:dyDescent="0.25">
      <c r="A100" s="32">
        <v>45356</v>
      </c>
      <c r="B100" s="35" t="s">
        <v>298</v>
      </c>
      <c r="C100" s="21" t="s">
        <v>24</v>
      </c>
      <c r="D100" s="36"/>
      <c r="E100" s="36" t="s">
        <v>140</v>
      </c>
      <c r="G100" s="36">
        <v>25.95</v>
      </c>
    </row>
    <row r="101" spans="1:7" ht="15.75" x14ac:dyDescent="0.25">
      <c r="A101" s="32">
        <v>45356</v>
      </c>
      <c r="B101" s="35" t="s">
        <v>299</v>
      </c>
      <c r="C101" s="21" t="s">
        <v>24</v>
      </c>
      <c r="D101" s="36"/>
      <c r="E101" s="36" t="s">
        <v>140</v>
      </c>
      <c r="G101" s="36">
        <v>3.37</v>
      </c>
    </row>
    <row r="102" spans="1:7" ht="15.75" x14ac:dyDescent="0.25">
      <c r="A102" s="32">
        <v>45356</v>
      </c>
      <c r="B102" s="35" t="s">
        <v>300</v>
      </c>
      <c r="C102" s="21" t="s">
        <v>24</v>
      </c>
      <c r="D102" s="36"/>
      <c r="E102" s="36" t="s">
        <v>140</v>
      </c>
      <c r="G102" s="36">
        <v>7.74</v>
      </c>
    </row>
    <row r="103" spans="1:7" ht="15.75" x14ac:dyDescent="0.25">
      <c r="A103" s="32">
        <v>45380</v>
      </c>
      <c r="B103" s="35" t="s">
        <v>301</v>
      </c>
      <c r="C103" s="21" t="s">
        <v>29</v>
      </c>
      <c r="D103" s="36"/>
      <c r="E103" s="36" t="s">
        <v>90</v>
      </c>
      <c r="G103">
        <v>3.96</v>
      </c>
    </row>
    <row r="104" spans="1:7" ht="15.75" x14ac:dyDescent="0.25">
      <c r="A104" s="32">
        <v>45471</v>
      </c>
      <c r="B104" s="35" t="s">
        <v>302</v>
      </c>
      <c r="C104" s="21" t="s">
        <v>29</v>
      </c>
      <c r="D104" s="36"/>
      <c r="E104" s="36" t="s">
        <v>90</v>
      </c>
      <c r="G104">
        <v>0.67</v>
      </c>
    </row>
    <row r="110" spans="1:7" x14ac:dyDescent="0.25">
      <c r="G110">
        <f>SUM(G2:G104)</f>
        <v>72172.760000000009</v>
      </c>
    </row>
  </sheetData>
  <sortState xmlns:xlrd2="http://schemas.microsoft.com/office/spreadsheetml/2017/richdata2" ref="A2:K116">
    <sortCondition ref="A2:A116"/>
  </sortState>
  <phoneticPr fontId="9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E56A-6622-4A6B-A8D9-D93C6A4DCB70}">
  <dimension ref="A1:G790"/>
  <sheetViews>
    <sheetView topLeftCell="A76" zoomScaleNormal="100" workbookViewId="0">
      <selection activeCell="G100" sqref="G100"/>
    </sheetView>
  </sheetViews>
  <sheetFormatPr baseColWidth="10" defaultColWidth="11.42578125" defaultRowHeight="15" x14ac:dyDescent="0.25"/>
  <cols>
    <col min="1" max="1" width="31.28515625" style="1" customWidth="1"/>
    <col min="2" max="3" width="45.42578125" style="1" customWidth="1"/>
    <col min="4" max="4" width="30.28515625" style="47" customWidth="1"/>
    <col min="5" max="6" width="30.28515625" style="48" customWidth="1"/>
    <col min="7" max="7" width="30.28515625" style="1" customWidth="1"/>
    <col min="8" max="16384" width="11.42578125" style="1"/>
  </cols>
  <sheetData>
    <row r="1" spans="1:7" ht="18" customHeight="1" x14ac:dyDescent="0.3">
      <c r="A1" s="2" t="s">
        <v>147</v>
      </c>
      <c r="B1" s="3"/>
      <c r="C1" s="3"/>
      <c r="D1" s="49"/>
      <c r="E1" s="49"/>
      <c r="F1" s="49"/>
      <c r="G1" s="3"/>
    </row>
    <row r="2" spans="1:7" ht="18.75" x14ac:dyDescent="0.3">
      <c r="A2" s="2" t="str">
        <f>KFP_ANTRAGSPHASE!A4</f>
        <v>Projekttitel</v>
      </c>
      <c r="B2" s="3"/>
      <c r="C2" s="3"/>
      <c r="D2" s="49"/>
      <c r="E2" s="49"/>
      <c r="F2" s="49"/>
      <c r="G2" s="3"/>
    </row>
    <row r="3" spans="1:7" ht="18.75" x14ac:dyDescent="0.3">
      <c r="A3" s="2" t="str">
        <f>KFP_ANTRAGSPHASE!A5</f>
        <v>Künstler*in/ Gruppe</v>
      </c>
      <c r="B3" s="3"/>
      <c r="C3" s="3"/>
      <c r="D3" s="49"/>
      <c r="E3" s="49"/>
      <c r="F3" s="49"/>
      <c r="G3" s="3"/>
    </row>
    <row r="4" spans="1:7" ht="13.5" customHeight="1" x14ac:dyDescent="0.25">
      <c r="A4" s="4"/>
      <c r="B4" s="3"/>
      <c r="C4" s="3"/>
      <c r="D4" s="49"/>
      <c r="E4" s="49"/>
      <c r="F4" s="49"/>
      <c r="G4" s="3"/>
    </row>
    <row r="5" spans="1:7" ht="15.6" customHeight="1" x14ac:dyDescent="0.25">
      <c r="A5" s="5" t="s">
        <v>0</v>
      </c>
      <c r="B5" s="6" t="s">
        <v>1</v>
      </c>
      <c r="C5" s="6" t="s">
        <v>148</v>
      </c>
      <c r="D5" s="50"/>
      <c r="E5" s="50"/>
      <c r="F5" s="50"/>
      <c r="G5" s="7"/>
    </row>
    <row r="6" spans="1:7" ht="15.6" customHeight="1" x14ac:dyDescent="0.25">
      <c r="A6" s="8"/>
      <c r="B6" s="9"/>
      <c r="C6" s="9"/>
      <c r="D6" s="51"/>
      <c r="E6" s="51"/>
      <c r="F6" s="51"/>
      <c r="G6" s="9"/>
    </row>
    <row r="7" spans="1:7" ht="15.6" customHeight="1" x14ac:dyDescent="0.25">
      <c r="A7" s="10" t="s">
        <v>2</v>
      </c>
      <c r="B7" s="3"/>
      <c r="D7" s="51"/>
      <c r="E7" s="51"/>
      <c r="F7" s="51"/>
      <c r="G7" s="9"/>
    </row>
    <row r="8" spans="1:7" ht="15.6" customHeight="1" x14ac:dyDescent="0.25">
      <c r="A8" s="11" t="s">
        <v>3</v>
      </c>
      <c r="B8" s="12">
        <v>3100</v>
      </c>
      <c r="C8" s="3"/>
      <c r="D8" s="52"/>
      <c r="E8" s="52"/>
      <c r="F8" s="52"/>
      <c r="G8" s="12"/>
    </row>
    <row r="9" spans="1:7" ht="15.6" customHeight="1" x14ac:dyDescent="0.25">
      <c r="A9" s="5" t="s">
        <v>4</v>
      </c>
      <c r="B9" s="12">
        <v>310</v>
      </c>
      <c r="C9" s="12"/>
      <c r="D9" s="52"/>
      <c r="E9" s="52"/>
      <c r="F9" s="52"/>
      <c r="G9" s="12"/>
    </row>
    <row r="10" spans="1:7" ht="15.6" customHeight="1" x14ac:dyDescent="0.25">
      <c r="A10" s="5"/>
      <c r="B10" s="12"/>
      <c r="C10" s="12"/>
      <c r="D10" s="51"/>
      <c r="E10" s="51"/>
      <c r="F10" s="51"/>
      <c r="G10" s="9"/>
    </row>
    <row r="11" spans="1:7" s="2" customFormat="1" ht="18.75" x14ac:dyDescent="0.3">
      <c r="A11" s="10" t="s">
        <v>149</v>
      </c>
      <c r="B11" s="59">
        <v>7</v>
      </c>
    </row>
    <row r="12" spans="1:7" ht="40.5" customHeight="1" x14ac:dyDescent="0.3">
      <c r="A12" s="13"/>
      <c r="B12" s="13"/>
      <c r="C12" s="14"/>
      <c r="D12" s="53"/>
      <c r="E12" s="53"/>
      <c r="F12" s="53"/>
      <c r="G12" s="13"/>
    </row>
    <row r="13" spans="1:7" ht="18.600000000000001" customHeight="1" x14ac:dyDescent="0.3">
      <c r="A13" s="15" t="s">
        <v>5</v>
      </c>
      <c r="B13" s="16"/>
      <c r="C13" s="15" t="s">
        <v>184</v>
      </c>
      <c r="D13" s="43" t="s">
        <v>186</v>
      </c>
      <c r="E13" s="60" t="s">
        <v>183</v>
      </c>
      <c r="F13" s="60" t="s">
        <v>187</v>
      </c>
      <c r="G13" s="15" t="s">
        <v>185</v>
      </c>
    </row>
    <row r="14" spans="1:7" ht="16.149999999999999" customHeight="1" x14ac:dyDescent="0.25">
      <c r="A14" s="17"/>
      <c r="B14" s="18"/>
      <c r="C14" s="18"/>
      <c r="D14" s="44"/>
      <c r="E14" s="61"/>
      <c r="F14" s="61"/>
      <c r="G14" s="17"/>
    </row>
    <row r="15" spans="1:7" ht="16.149999999999999" customHeight="1" x14ac:dyDescent="0.25">
      <c r="A15" s="19" t="s">
        <v>6</v>
      </c>
      <c r="B15" s="18"/>
      <c r="C15" s="18"/>
      <c r="D15" s="45"/>
      <c r="E15" s="31"/>
      <c r="F15" s="31"/>
      <c r="G15" s="20"/>
    </row>
    <row r="16" spans="1:7" ht="16.149999999999999" customHeight="1" x14ac:dyDescent="0.25">
      <c r="A16" s="19" t="s">
        <v>7</v>
      </c>
      <c r="B16" s="18"/>
      <c r="C16" s="18"/>
      <c r="D16" s="45"/>
      <c r="E16" s="31"/>
      <c r="F16" s="31"/>
      <c r="G16" s="20"/>
    </row>
    <row r="17" spans="1:7" ht="16.149999999999999" customHeight="1" x14ac:dyDescent="0.25">
      <c r="A17" s="21" t="s">
        <v>150</v>
      </c>
      <c r="B17" s="21" t="s">
        <v>154</v>
      </c>
      <c r="C17" s="26">
        <f>(3*$B$8)+($B$11*$B$9)</f>
        <v>11470</v>
      </c>
      <c r="D17" s="46">
        <f ca="1">SUMIF(Belegtabelle!$C$2:$C$339,A17,Belegtabelle!$G$2:$G$338)</f>
        <v>10200</v>
      </c>
      <c r="E17" s="26">
        <v>2000</v>
      </c>
      <c r="F17" s="26">
        <f ca="1">D17+E17</f>
        <v>12200</v>
      </c>
      <c r="G17" s="22">
        <f ca="1">C17-F17</f>
        <v>-730</v>
      </c>
    </row>
    <row r="18" spans="1:7" ht="16.149999999999999" customHeight="1" x14ac:dyDescent="0.25">
      <c r="A18" s="21" t="s">
        <v>151</v>
      </c>
      <c r="B18" s="21" t="s">
        <v>155</v>
      </c>
      <c r="C18" s="26">
        <f>(1.5*$B$8)+(0*$B$9)</f>
        <v>4650</v>
      </c>
      <c r="D18" s="46">
        <f ca="1">SUMIF(Belegtabelle!$C$2:$C$339,A18,Belegtabelle!$G$2:$G$338)</f>
        <v>325</v>
      </c>
      <c r="E18" s="26">
        <v>0</v>
      </c>
      <c r="F18" s="26">
        <f t="shared" ref="F18:F69" ca="1" si="0">D18+E18</f>
        <v>325</v>
      </c>
      <c r="G18" s="22">
        <f t="shared" ref="G18:G79" ca="1" si="1">C18-F18</f>
        <v>4325</v>
      </c>
    </row>
    <row r="19" spans="1:7" ht="16.149999999999999" customHeight="1" x14ac:dyDescent="0.25">
      <c r="A19" s="21" t="s">
        <v>152</v>
      </c>
      <c r="B19" s="21" t="s">
        <v>156</v>
      </c>
      <c r="C19" s="26">
        <f>(2*$B$8)+($B$11*$B$9)</f>
        <v>8370</v>
      </c>
      <c r="D19" s="46">
        <f ca="1">SUMIF(Belegtabelle!$C$2:$C$339,A19,Belegtabelle!$G$2:$G$338)</f>
        <v>3400</v>
      </c>
      <c r="E19" s="26">
        <v>0</v>
      </c>
      <c r="F19" s="26">
        <f t="shared" ca="1" si="0"/>
        <v>3400</v>
      </c>
      <c r="G19" s="22">
        <f t="shared" ca="1" si="1"/>
        <v>4970</v>
      </c>
    </row>
    <row r="20" spans="1:7" ht="31.9" customHeight="1" x14ac:dyDescent="0.25">
      <c r="A20" s="21" t="s">
        <v>153</v>
      </c>
      <c r="B20" s="23" t="s">
        <v>157</v>
      </c>
      <c r="C20" s="26">
        <f t="shared" ref="C20" si="2">(2*$B$8)+($B$11*$B$9)</f>
        <v>8370</v>
      </c>
      <c r="D20" s="46">
        <f ca="1">SUMIF(Belegtabelle!$C$2:$C$339,A20,Belegtabelle!$G$2:$G$338)</f>
        <v>10700</v>
      </c>
      <c r="E20" s="26">
        <v>0</v>
      </c>
      <c r="F20" s="26">
        <f t="shared" ca="1" si="0"/>
        <v>10700</v>
      </c>
      <c r="G20" s="22">
        <f t="shared" ca="1" si="1"/>
        <v>-2330</v>
      </c>
    </row>
    <row r="21" spans="1:7" ht="31.9" customHeight="1" x14ac:dyDescent="0.25">
      <c r="A21" s="21" t="s">
        <v>160</v>
      </c>
      <c r="B21" s="21" t="s">
        <v>158</v>
      </c>
      <c r="C21" s="26">
        <f>(2*$B$8)+(0*$B$9)</f>
        <v>6200</v>
      </c>
      <c r="D21" s="46">
        <f ca="1">SUMIF(Belegtabelle!$C$2:$C$339,A21,Belegtabelle!$G$2:$G$338)</f>
        <v>3100</v>
      </c>
      <c r="E21" s="26">
        <v>0</v>
      </c>
      <c r="F21" s="26">
        <f t="shared" ca="1" si="0"/>
        <v>3100</v>
      </c>
      <c r="G21" s="22">
        <f t="shared" ca="1" si="1"/>
        <v>3100</v>
      </c>
    </row>
    <row r="22" spans="1:7" ht="49.5" customHeight="1" x14ac:dyDescent="0.25">
      <c r="A22" s="21" t="s">
        <v>159</v>
      </c>
      <c r="B22" s="21" t="s">
        <v>161</v>
      </c>
      <c r="C22" s="26">
        <f>(2*$B$8)+(0*$B$9)</f>
        <v>6200</v>
      </c>
      <c r="D22" s="46">
        <f ca="1">SUMIF(Belegtabelle!$C$2:$C$339,A22,Belegtabelle!$G$2:$G$338)</f>
        <v>9300</v>
      </c>
      <c r="E22" s="26">
        <v>0</v>
      </c>
      <c r="F22" s="26">
        <f t="shared" ca="1" si="0"/>
        <v>9300</v>
      </c>
      <c r="G22" s="22">
        <f t="shared" ca="1" si="1"/>
        <v>-3100</v>
      </c>
    </row>
    <row r="23" spans="1:7" ht="16.149999999999999" customHeight="1" x14ac:dyDescent="0.25">
      <c r="A23" s="21" t="s">
        <v>162</v>
      </c>
      <c r="B23" s="21" t="s">
        <v>8</v>
      </c>
      <c r="C23" s="22">
        <v>2000</v>
      </c>
      <c r="D23" s="46">
        <f ca="1">SUMIF(Belegtabelle!$C$2:$C$339,A23,Belegtabelle!$G$2:$G$338)</f>
        <v>2000</v>
      </c>
      <c r="E23" s="26">
        <v>0</v>
      </c>
      <c r="F23" s="26">
        <f t="shared" ca="1" si="0"/>
        <v>2000</v>
      </c>
      <c r="G23" s="22">
        <f t="shared" ca="1" si="1"/>
        <v>0</v>
      </c>
    </row>
    <row r="24" spans="1:7" ht="32.25" customHeight="1" x14ac:dyDescent="0.25">
      <c r="A24" s="21" t="s">
        <v>163</v>
      </c>
      <c r="B24" s="21" t="s">
        <v>8</v>
      </c>
      <c r="C24" s="22">
        <v>700</v>
      </c>
      <c r="D24" s="46">
        <f ca="1">SUMIF(Belegtabelle!$C$2:$C$339,A24,Belegtabelle!$G$2:$G$338)</f>
        <v>749</v>
      </c>
      <c r="E24" s="26">
        <v>0</v>
      </c>
      <c r="F24" s="26">
        <f t="shared" ca="1" si="0"/>
        <v>749</v>
      </c>
      <c r="G24" s="22">
        <f t="shared" ca="1" si="1"/>
        <v>-49</v>
      </c>
    </row>
    <row r="25" spans="1:7" ht="30.75" customHeight="1" x14ac:dyDescent="0.25">
      <c r="A25" s="21" t="s">
        <v>164</v>
      </c>
      <c r="B25" s="21" t="s">
        <v>165</v>
      </c>
      <c r="C25" s="22">
        <v>3500</v>
      </c>
      <c r="D25" s="46">
        <f ca="1">SUMIF(Belegtabelle!$C$2:$C$339,A25,Belegtabelle!$G$2:$G$338)</f>
        <v>2400</v>
      </c>
      <c r="E25" s="26">
        <v>0</v>
      </c>
      <c r="F25" s="26">
        <f ca="1">D25+E25</f>
        <v>2400</v>
      </c>
      <c r="G25" s="22">
        <f t="shared" ca="1" si="1"/>
        <v>1100</v>
      </c>
    </row>
    <row r="26" spans="1:7" ht="16.149999999999999" customHeight="1" x14ac:dyDescent="0.25">
      <c r="A26" s="18"/>
      <c r="B26" s="18"/>
      <c r="C26" s="22"/>
      <c r="D26" s="46"/>
      <c r="E26" s="26"/>
      <c r="F26" s="26"/>
      <c r="G26" s="22"/>
    </row>
    <row r="27" spans="1:7" ht="16.149999999999999" customHeight="1" x14ac:dyDescent="0.25">
      <c r="A27" s="24" t="s">
        <v>9</v>
      </c>
      <c r="B27" s="18"/>
      <c r="C27" s="25">
        <f t="shared" ref="C27" si="3">SUM(C17:C26)</f>
        <v>51460</v>
      </c>
      <c r="D27" s="25">
        <f t="shared" ref="D27" ca="1" si="4">SUM(D17:D26)</f>
        <v>42174</v>
      </c>
      <c r="E27" s="58">
        <f>SUM(E17:E26)</f>
        <v>2000</v>
      </c>
      <c r="F27" s="26">
        <f t="shared" ca="1" si="0"/>
        <v>44174</v>
      </c>
      <c r="G27" s="22">
        <f t="shared" ca="1" si="1"/>
        <v>7286</v>
      </c>
    </row>
    <row r="28" spans="1:7" ht="16.149999999999999" customHeight="1" x14ac:dyDescent="0.25">
      <c r="A28" s="18"/>
      <c r="B28" s="18"/>
      <c r="C28" s="22"/>
      <c r="D28" s="46"/>
      <c r="F28" s="26"/>
      <c r="G28" s="22"/>
    </row>
    <row r="29" spans="1:7" ht="16.149999999999999" customHeight="1" x14ac:dyDescent="0.25">
      <c r="A29" s="19" t="s">
        <v>10</v>
      </c>
      <c r="B29" s="21" t="s">
        <v>11</v>
      </c>
      <c r="C29" s="58">
        <f>5%*(C27-C17+C34)</f>
        <v>2049.5</v>
      </c>
      <c r="D29" s="46"/>
      <c r="E29" s="58">
        <f>5%*(E27-E17+E34)</f>
        <v>0</v>
      </c>
      <c r="F29" s="58">
        <f ca="1">5%*(F27-F17+F34)</f>
        <v>1688.7</v>
      </c>
      <c r="G29" s="22">
        <f t="shared" ca="1" si="1"/>
        <v>360.79999999999995</v>
      </c>
    </row>
    <row r="30" spans="1:7" ht="16.149999999999999" customHeight="1" x14ac:dyDescent="0.25">
      <c r="A30" s="18"/>
      <c r="B30" s="18"/>
      <c r="C30" s="22"/>
      <c r="D30" s="46"/>
      <c r="E30" s="26"/>
      <c r="F30" s="26"/>
      <c r="G30" s="22"/>
    </row>
    <row r="31" spans="1:7" ht="23.25" customHeight="1" x14ac:dyDescent="0.25">
      <c r="A31" s="19" t="s">
        <v>12</v>
      </c>
      <c r="B31" s="18"/>
      <c r="C31" s="22"/>
      <c r="D31" s="46"/>
      <c r="E31" s="26"/>
      <c r="F31" s="26"/>
      <c r="G31" s="22"/>
    </row>
    <row r="32" spans="1:7" ht="16.149999999999999" customHeight="1" x14ac:dyDescent="0.25">
      <c r="A32" s="21" t="s">
        <v>13</v>
      </c>
      <c r="B32" s="21" t="s">
        <v>166</v>
      </c>
      <c r="C32" s="26">
        <f>(3*$B$8)*1.19</f>
        <v>11067</v>
      </c>
      <c r="D32" s="46">
        <f ca="1">SUMIF(Belegtabelle!$C$2:$C$339,A32,Belegtabelle!$G$2:$G$338)</f>
        <v>11067</v>
      </c>
      <c r="E32" s="26">
        <v>0</v>
      </c>
      <c r="F32" s="26">
        <f t="shared" ca="1" si="0"/>
        <v>11067</v>
      </c>
      <c r="G32" s="22">
        <f t="shared" ca="1" si="1"/>
        <v>0</v>
      </c>
    </row>
    <row r="33" spans="1:7" ht="16.149999999999999" customHeight="1" x14ac:dyDescent="0.25">
      <c r="A33" s="21" t="s">
        <v>14</v>
      </c>
      <c r="B33" s="21" t="s">
        <v>161</v>
      </c>
      <c r="C33" s="26">
        <f t="shared" ref="C33" si="5">(2*$B$8)+($B$11*$B$9)</f>
        <v>8370</v>
      </c>
      <c r="D33" s="46">
        <f ca="1">SUMIF(Belegtabelle!$C$2:$C$339,A33,Belegtabelle!$G$2:$G$338)</f>
        <v>6200</v>
      </c>
      <c r="E33" s="26">
        <v>0</v>
      </c>
      <c r="F33" s="26">
        <f t="shared" ca="1" si="0"/>
        <v>6200</v>
      </c>
      <c r="G33" s="22">
        <f t="shared" ca="1" si="1"/>
        <v>2170</v>
      </c>
    </row>
    <row r="34" spans="1:7" ht="31.9" customHeight="1" x14ac:dyDescent="0.25">
      <c r="A34" s="21" t="s">
        <v>167</v>
      </c>
      <c r="B34" s="21" t="s">
        <v>8</v>
      </c>
      <c r="C34" s="22">
        <v>1000</v>
      </c>
      <c r="D34" s="46">
        <f ca="1">SUMIF(Belegtabelle!$C$2:$C$339,A34,Belegtabelle!$G$2:$G$338)</f>
        <v>1800</v>
      </c>
      <c r="E34" s="26">
        <v>0</v>
      </c>
      <c r="F34" s="26">
        <f t="shared" ca="1" si="0"/>
        <v>1800</v>
      </c>
      <c r="G34" s="22">
        <f t="shared" ca="1" si="1"/>
        <v>-800</v>
      </c>
    </row>
    <row r="35" spans="1:7" ht="16.149999999999999" customHeight="1" x14ac:dyDescent="0.25">
      <c r="A35" s="18"/>
      <c r="B35" s="18"/>
      <c r="C35" s="22"/>
      <c r="D35" s="46"/>
      <c r="E35" s="26"/>
      <c r="F35" s="26"/>
      <c r="G35" s="22"/>
    </row>
    <row r="36" spans="1:7" ht="16.149999999999999" customHeight="1" x14ac:dyDescent="0.25">
      <c r="A36" s="24" t="s">
        <v>15</v>
      </c>
      <c r="B36" s="18"/>
      <c r="C36" s="25">
        <f t="shared" ref="C36" si="6">SUM(C32:C35)</f>
        <v>20437</v>
      </c>
      <c r="D36" s="25">
        <f t="shared" ref="D36:E36" ca="1" si="7">SUM(D32:D35)</f>
        <v>19067</v>
      </c>
      <c r="E36" s="58">
        <f t="shared" si="7"/>
        <v>0</v>
      </c>
      <c r="F36" s="26">
        <f t="shared" ca="1" si="0"/>
        <v>19067</v>
      </c>
      <c r="G36" s="22">
        <f t="shared" ca="1" si="1"/>
        <v>1370</v>
      </c>
    </row>
    <row r="37" spans="1:7" ht="16.149999999999999" customHeight="1" x14ac:dyDescent="0.25">
      <c r="A37" s="18"/>
      <c r="B37" s="18"/>
      <c r="C37" s="22"/>
      <c r="D37" s="46"/>
      <c r="E37" s="26"/>
      <c r="F37" s="26"/>
      <c r="G37" s="22"/>
    </row>
    <row r="38" spans="1:7" ht="16.149999999999999" customHeight="1" x14ac:dyDescent="0.25">
      <c r="A38" s="19" t="s">
        <v>16</v>
      </c>
      <c r="B38" s="18"/>
      <c r="C38" s="22"/>
      <c r="D38" s="46"/>
      <c r="E38" s="26"/>
      <c r="F38" s="26"/>
      <c r="G38" s="22"/>
    </row>
    <row r="39" spans="1:7" ht="16.149999999999999" customHeight="1" x14ac:dyDescent="0.25">
      <c r="A39" s="21" t="s">
        <v>168</v>
      </c>
      <c r="B39" s="21" t="s">
        <v>50</v>
      </c>
      <c r="C39" s="26">
        <f>(5*250)+($B$11*$B$9)</f>
        <v>3420</v>
      </c>
      <c r="D39" s="46">
        <f ca="1">SUMIF(Belegtabelle!$C$2:$C$339,A39,Belegtabelle!$G$2:$G$338)</f>
        <v>900</v>
      </c>
      <c r="E39" s="26">
        <v>0</v>
      </c>
      <c r="F39" s="26">
        <f t="shared" ca="1" si="0"/>
        <v>900</v>
      </c>
      <c r="G39" s="22">
        <f t="shared" ca="1" si="1"/>
        <v>2520</v>
      </c>
    </row>
    <row r="40" spans="1:7" ht="16.149999999999999" customHeight="1" x14ac:dyDescent="0.25">
      <c r="A40" s="21" t="s">
        <v>17</v>
      </c>
      <c r="B40" s="21" t="s">
        <v>51</v>
      </c>
      <c r="C40" s="22">
        <f>2*10*25*1.19</f>
        <v>595</v>
      </c>
      <c r="D40" s="46">
        <f ca="1">SUMIF(Belegtabelle!$C$2:$C$339,A40,Belegtabelle!$G$2:$G$338)</f>
        <v>300</v>
      </c>
      <c r="E40" s="26">
        <v>0</v>
      </c>
      <c r="F40" s="26">
        <f t="shared" ca="1" si="0"/>
        <v>300</v>
      </c>
      <c r="G40" s="22">
        <f t="shared" ca="1" si="1"/>
        <v>295</v>
      </c>
    </row>
    <row r="41" spans="1:7" ht="16.149999999999999" customHeight="1" x14ac:dyDescent="0.25">
      <c r="A41" s="18"/>
      <c r="B41" s="18"/>
      <c r="C41" s="22"/>
      <c r="D41" s="46"/>
      <c r="E41" s="26"/>
      <c r="F41" s="26"/>
      <c r="G41" s="22"/>
    </row>
    <row r="42" spans="1:7" ht="16.149999999999999" customHeight="1" x14ac:dyDescent="0.25">
      <c r="A42" s="24" t="s">
        <v>18</v>
      </c>
      <c r="B42" s="18"/>
      <c r="C42" s="25">
        <f t="shared" ref="C42" si="8">SUM(C39:C41)</f>
        <v>4015</v>
      </c>
      <c r="D42" s="25">
        <f t="shared" ref="D42:E42" ca="1" si="9">SUM(D39:D41)</f>
        <v>1200</v>
      </c>
      <c r="E42" s="58">
        <f t="shared" si="9"/>
        <v>0</v>
      </c>
      <c r="F42" s="26">
        <f t="shared" ca="1" si="0"/>
        <v>1200</v>
      </c>
      <c r="G42" s="22">
        <f t="shared" ca="1" si="1"/>
        <v>2815</v>
      </c>
    </row>
    <row r="43" spans="1:7" ht="16.149999999999999" customHeight="1" x14ac:dyDescent="0.25">
      <c r="A43" s="18"/>
      <c r="B43" s="18"/>
      <c r="C43" s="22"/>
      <c r="D43" s="46"/>
      <c r="E43" s="26"/>
      <c r="F43" s="26"/>
      <c r="G43" s="22"/>
    </row>
    <row r="44" spans="1:7" ht="16.149999999999999" customHeight="1" x14ac:dyDescent="0.25">
      <c r="A44" s="27" t="s">
        <v>19</v>
      </c>
      <c r="B44" s="18"/>
      <c r="C44" s="28">
        <f>C27+C29+C36+C42</f>
        <v>77961.5</v>
      </c>
      <c r="D44" s="28">
        <f t="shared" ref="D44" ca="1" si="10">D27+D29+D36+D42</f>
        <v>62441</v>
      </c>
      <c r="E44" s="62">
        <f>E27+E29+E36+E42</f>
        <v>2000</v>
      </c>
      <c r="F44" s="62">
        <f t="shared" ca="1" si="0"/>
        <v>64441</v>
      </c>
      <c r="G44" s="62">
        <f t="shared" ca="1" si="1"/>
        <v>13520.5</v>
      </c>
    </row>
    <row r="45" spans="1:7" ht="14.1" customHeight="1" x14ac:dyDescent="0.25">
      <c r="A45" s="16"/>
      <c r="B45" s="16"/>
      <c r="C45" s="16"/>
      <c r="D45" s="46"/>
      <c r="E45" s="26"/>
      <c r="F45" s="26"/>
      <c r="G45" s="22">
        <f t="shared" si="1"/>
        <v>0</v>
      </c>
    </row>
    <row r="46" spans="1:7" ht="15" customHeight="1" x14ac:dyDescent="0.25">
      <c r="A46" s="16"/>
      <c r="B46" s="16"/>
      <c r="C46" s="16"/>
      <c r="D46" s="46"/>
      <c r="E46" s="26"/>
      <c r="F46" s="26"/>
      <c r="G46" s="22">
        <f t="shared" si="1"/>
        <v>0</v>
      </c>
    </row>
    <row r="47" spans="1:7" ht="16.149999999999999" customHeight="1" x14ac:dyDescent="0.25">
      <c r="A47" s="19" t="s">
        <v>20</v>
      </c>
      <c r="B47" s="18"/>
      <c r="C47" s="18"/>
      <c r="D47" s="46"/>
      <c r="E47" s="26"/>
      <c r="F47" s="26"/>
      <c r="G47" s="22">
        <f t="shared" si="1"/>
        <v>0</v>
      </c>
    </row>
    <row r="48" spans="1:7" ht="16.149999999999999" customHeight="1" x14ac:dyDescent="0.25">
      <c r="A48" s="19" t="s">
        <v>21</v>
      </c>
      <c r="B48" s="18"/>
      <c r="C48" s="18"/>
      <c r="D48" s="46"/>
      <c r="E48" s="26"/>
      <c r="F48" s="26"/>
      <c r="G48" s="22">
        <f t="shared" si="1"/>
        <v>0</v>
      </c>
    </row>
    <row r="49" spans="1:7" ht="31.9" customHeight="1" x14ac:dyDescent="0.25">
      <c r="A49" s="21" t="s">
        <v>22</v>
      </c>
      <c r="B49" s="18"/>
      <c r="C49" s="22">
        <v>3500</v>
      </c>
      <c r="D49" s="46">
        <f ca="1">SUMIF(Belegtabelle!$C$2:$C$339,A49,Belegtabelle!$G$2:$G$338)</f>
        <v>1992.6499999999999</v>
      </c>
      <c r="E49" s="26">
        <f>Notizen!B6</f>
        <v>2000</v>
      </c>
      <c r="F49" s="26">
        <f t="shared" ca="1" si="0"/>
        <v>3992.6499999999996</v>
      </c>
      <c r="G49" s="22">
        <f t="shared" ca="1" si="1"/>
        <v>-492.64999999999964</v>
      </c>
    </row>
    <row r="50" spans="1:7" ht="16.149999999999999" customHeight="1" x14ac:dyDescent="0.25">
      <c r="A50" s="21" t="s">
        <v>23</v>
      </c>
      <c r="B50" s="18"/>
      <c r="C50" s="22">
        <v>1000</v>
      </c>
      <c r="D50" s="46">
        <f ca="1">SUMIF(Belegtabelle!$C$2:$C$339,A50,Belegtabelle!$G$2:$G$338)</f>
        <v>310.13</v>
      </c>
      <c r="E50" s="26"/>
      <c r="F50" s="26">
        <f t="shared" ca="1" si="0"/>
        <v>310.13</v>
      </c>
      <c r="G50" s="22">
        <f t="shared" ca="1" si="1"/>
        <v>689.87</v>
      </c>
    </row>
    <row r="51" spans="1:7" ht="31.9" customHeight="1" x14ac:dyDescent="0.25">
      <c r="A51" s="21" t="s">
        <v>24</v>
      </c>
      <c r="B51" s="21"/>
      <c r="C51" s="22">
        <v>500</v>
      </c>
      <c r="D51" s="46">
        <f ca="1">SUMIF(Belegtabelle!$C$2:$C$339,A51,Belegtabelle!$G$2:$G$338)</f>
        <v>950.43999999999994</v>
      </c>
      <c r="E51" s="26"/>
      <c r="F51" s="26">
        <f t="shared" ca="1" si="0"/>
        <v>950.43999999999994</v>
      </c>
      <c r="G51" s="22">
        <f t="shared" ca="1" si="1"/>
        <v>-450.43999999999994</v>
      </c>
    </row>
    <row r="52" spans="1:7" ht="16.149999999999999" customHeight="1" x14ac:dyDescent="0.25">
      <c r="A52" s="18"/>
      <c r="B52" s="18"/>
      <c r="C52" s="18"/>
      <c r="D52" s="46"/>
      <c r="E52" s="26"/>
      <c r="F52" s="26"/>
      <c r="G52" s="22"/>
    </row>
    <row r="53" spans="1:7" ht="16.149999999999999" customHeight="1" x14ac:dyDescent="0.25">
      <c r="A53" s="24" t="s">
        <v>25</v>
      </c>
      <c r="B53" s="18"/>
      <c r="C53" s="25">
        <f t="shared" ref="C53" si="11">SUM(C49:C52)</f>
        <v>5000</v>
      </c>
      <c r="D53" s="25">
        <f t="shared" ref="D53:E53" ca="1" si="12">SUM(D49:D52)</f>
        <v>3253.22</v>
      </c>
      <c r="E53" s="58">
        <f t="shared" si="12"/>
        <v>2000</v>
      </c>
      <c r="F53" s="25">
        <f t="shared" ca="1" si="0"/>
        <v>5253.2199999999993</v>
      </c>
      <c r="G53" s="22">
        <f t="shared" ca="1" si="1"/>
        <v>-253.21999999999935</v>
      </c>
    </row>
    <row r="54" spans="1:7" ht="16.149999999999999" customHeight="1" x14ac:dyDescent="0.25">
      <c r="A54" s="18"/>
      <c r="B54" s="18"/>
      <c r="C54" s="18"/>
      <c r="D54" s="46"/>
      <c r="E54" s="26"/>
      <c r="F54" s="26"/>
      <c r="G54" s="22"/>
    </row>
    <row r="55" spans="1:7" ht="16.149999999999999" customHeight="1" x14ac:dyDescent="0.25">
      <c r="A55" s="19" t="s">
        <v>26</v>
      </c>
      <c r="B55" s="18"/>
      <c r="C55" s="18"/>
      <c r="D55" s="46"/>
      <c r="E55" s="26"/>
      <c r="F55" s="26"/>
      <c r="G55" s="22"/>
    </row>
    <row r="56" spans="1:7" ht="31.9" customHeight="1" x14ac:dyDescent="0.25">
      <c r="A56" s="21" t="s">
        <v>27</v>
      </c>
      <c r="B56" s="21" t="s">
        <v>28</v>
      </c>
      <c r="C56" s="22">
        <v>2000</v>
      </c>
      <c r="D56" s="46">
        <f ca="1">SUMIF(Belegtabelle!$C$2:$C$339,A56,Belegtabelle!$G$2:$G$338)</f>
        <v>2243.7099999999996</v>
      </c>
      <c r="E56" s="26"/>
      <c r="F56" s="26">
        <f t="shared" ca="1" si="0"/>
        <v>2243.7099999999996</v>
      </c>
      <c r="G56" s="22">
        <f t="shared" ca="1" si="1"/>
        <v>-243.70999999999958</v>
      </c>
    </row>
    <row r="57" spans="1:7" ht="31.9" customHeight="1" x14ac:dyDescent="0.25">
      <c r="A57" s="21" t="s">
        <v>29</v>
      </c>
      <c r="B57" s="18"/>
      <c r="C57" s="22">
        <v>48.5</v>
      </c>
      <c r="D57" s="46">
        <f ca="1">SUMIF(Belegtabelle!$C$2:$C$339,A57,Belegtabelle!$G$2:$G$338)</f>
        <v>43.330000000000005</v>
      </c>
      <c r="E57" s="26">
        <v>0</v>
      </c>
      <c r="F57" s="26">
        <f t="shared" ca="1" si="0"/>
        <v>43.330000000000005</v>
      </c>
      <c r="G57" s="22">
        <f t="shared" ca="1" si="1"/>
        <v>5.1699999999999946</v>
      </c>
    </row>
    <row r="58" spans="1:7" ht="16.149999999999999" customHeight="1" x14ac:dyDescent="0.25">
      <c r="A58" s="18"/>
      <c r="B58" s="18"/>
      <c r="C58" s="18"/>
      <c r="D58" s="46"/>
      <c r="E58" s="26"/>
      <c r="F58" s="26"/>
      <c r="G58" s="22"/>
    </row>
    <row r="59" spans="1:7" ht="16.149999999999999" customHeight="1" x14ac:dyDescent="0.25">
      <c r="A59" s="24" t="s">
        <v>30</v>
      </c>
      <c r="B59" s="18"/>
      <c r="C59" s="25">
        <f t="shared" ref="C59" si="13">SUM(C56:C58)</f>
        <v>2048.5</v>
      </c>
      <c r="D59" s="25">
        <f t="shared" ref="D59:E59" ca="1" si="14">SUM(D56:D58)</f>
        <v>2287.0399999999995</v>
      </c>
      <c r="E59" s="58">
        <f t="shared" si="14"/>
        <v>0</v>
      </c>
      <c r="F59" s="58">
        <f t="shared" ca="1" si="0"/>
        <v>2287.0399999999995</v>
      </c>
      <c r="G59" s="22">
        <f t="shared" ca="1" si="1"/>
        <v>-238.53999999999951</v>
      </c>
    </row>
    <row r="60" spans="1:7" ht="16.149999999999999" customHeight="1" x14ac:dyDescent="0.25">
      <c r="A60" s="18"/>
      <c r="B60" s="18"/>
      <c r="C60" s="18"/>
      <c r="D60" s="46"/>
      <c r="E60" s="26"/>
      <c r="F60" s="26"/>
      <c r="G60" s="22"/>
    </row>
    <row r="61" spans="1:7" ht="16.149999999999999" customHeight="1" x14ac:dyDescent="0.25">
      <c r="A61" s="19" t="s">
        <v>31</v>
      </c>
      <c r="B61" s="18"/>
      <c r="C61" s="18"/>
      <c r="D61" s="46"/>
      <c r="E61" s="26"/>
      <c r="F61" s="26"/>
      <c r="G61" s="22"/>
    </row>
    <row r="62" spans="1:7" ht="16.149999999999999" customHeight="1" x14ac:dyDescent="0.25">
      <c r="A62" s="21" t="s">
        <v>32</v>
      </c>
      <c r="B62" s="21" t="s">
        <v>33</v>
      </c>
      <c r="C62" s="22">
        <v>1000</v>
      </c>
      <c r="D62" s="46">
        <f ca="1">SUMIF(Belegtabelle!$C$2:$C$339,A62,Belegtabelle!$G$2:$G$338)</f>
        <v>267.5</v>
      </c>
      <c r="E62" s="26"/>
      <c r="F62" s="26">
        <f t="shared" ca="1" si="0"/>
        <v>267.5</v>
      </c>
      <c r="G62" s="22">
        <f t="shared" ca="1" si="1"/>
        <v>732.5</v>
      </c>
    </row>
    <row r="63" spans="1:7" ht="16.149999999999999" customHeight="1" x14ac:dyDescent="0.25">
      <c r="A63" s="21" t="s">
        <v>34</v>
      </c>
      <c r="B63" s="21"/>
      <c r="C63" s="22">
        <f>70*B11</f>
        <v>490</v>
      </c>
      <c r="D63" s="46">
        <f ca="1">SUMIF(Belegtabelle!$C$2:$C$339,A63,Belegtabelle!$G$2:$G$338)</f>
        <v>0</v>
      </c>
      <c r="E63" s="26">
        <v>0</v>
      </c>
      <c r="F63" s="26">
        <f t="shared" ca="1" si="0"/>
        <v>0</v>
      </c>
      <c r="G63" s="22">
        <f t="shared" ca="1" si="1"/>
        <v>490</v>
      </c>
    </row>
    <row r="64" spans="1:7" ht="16.149999999999999" customHeight="1" x14ac:dyDescent="0.25">
      <c r="A64" s="18"/>
      <c r="B64" s="18"/>
      <c r="C64" s="18"/>
      <c r="D64" s="46"/>
      <c r="E64" s="26"/>
      <c r="F64" s="26"/>
      <c r="G64" s="22"/>
    </row>
    <row r="65" spans="1:7" ht="16.149999999999999" customHeight="1" x14ac:dyDescent="0.25">
      <c r="A65" s="24" t="s">
        <v>35</v>
      </c>
      <c r="B65" s="18"/>
      <c r="C65" s="25">
        <f t="shared" ref="C65" si="15">SUM(C62:C64)</f>
        <v>1490</v>
      </c>
      <c r="D65" s="25">
        <f t="shared" ref="D65:E65" ca="1" si="16">SUM(D62:D64)</f>
        <v>267.5</v>
      </c>
      <c r="E65" s="58">
        <f t="shared" si="16"/>
        <v>0</v>
      </c>
      <c r="F65" s="26">
        <f t="shared" ca="1" si="0"/>
        <v>267.5</v>
      </c>
      <c r="G65" s="22">
        <f t="shared" ca="1" si="1"/>
        <v>1222.5</v>
      </c>
    </row>
    <row r="66" spans="1:7" ht="16.149999999999999" customHeight="1" x14ac:dyDescent="0.25">
      <c r="A66" s="18"/>
      <c r="B66" s="18"/>
      <c r="C66" s="18"/>
      <c r="D66" s="46"/>
      <c r="E66" s="26"/>
      <c r="F66" s="26"/>
      <c r="G66" s="22"/>
    </row>
    <row r="67" spans="1:7" ht="31.9" customHeight="1" x14ac:dyDescent="0.25">
      <c r="A67" s="19" t="s">
        <v>36</v>
      </c>
      <c r="B67" s="18"/>
      <c r="C67" s="18"/>
      <c r="D67" s="46"/>
      <c r="E67" s="26"/>
      <c r="F67" s="26"/>
      <c r="G67" s="22"/>
    </row>
    <row r="68" spans="1:7" ht="31.9" customHeight="1" x14ac:dyDescent="0.25">
      <c r="A68" s="21" t="s">
        <v>169</v>
      </c>
      <c r="B68" s="21" t="s">
        <v>170</v>
      </c>
      <c r="C68" s="22">
        <f>2*4*70</f>
        <v>560</v>
      </c>
      <c r="D68" s="46">
        <f ca="1">SUMIF(Belegtabelle!$C$2:$C$339,A68,Belegtabelle!$G$2:$G$338)</f>
        <v>1350</v>
      </c>
      <c r="E68" s="26"/>
      <c r="F68" s="26">
        <f t="shared" ca="1" si="0"/>
        <v>1350</v>
      </c>
      <c r="G68" s="22">
        <f t="shared" ca="1" si="1"/>
        <v>-790</v>
      </c>
    </row>
    <row r="69" spans="1:7" ht="31.9" customHeight="1" x14ac:dyDescent="0.25">
      <c r="A69" s="21" t="s">
        <v>171</v>
      </c>
      <c r="B69" s="21" t="s">
        <v>172</v>
      </c>
      <c r="C69" s="22">
        <f>7*60</f>
        <v>420</v>
      </c>
      <c r="D69" s="46">
        <f ca="1">SUMIF(Belegtabelle!$C$2:$C$339,A69,Belegtabelle!$G$2:$G$338)</f>
        <v>164</v>
      </c>
      <c r="E69" s="26"/>
      <c r="F69" s="26">
        <f t="shared" ca="1" si="0"/>
        <v>164</v>
      </c>
      <c r="G69" s="22">
        <f t="shared" ca="1" si="1"/>
        <v>256</v>
      </c>
    </row>
    <row r="70" spans="1:7" ht="31.9" customHeight="1" x14ac:dyDescent="0.25">
      <c r="A70" s="18"/>
      <c r="B70" s="18"/>
      <c r="C70" s="18"/>
      <c r="D70" s="46"/>
      <c r="E70" s="26"/>
      <c r="F70" s="26"/>
      <c r="G70" s="22"/>
    </row>
    <row r="71" spans="1:7" ht="16.149999999999999" customHeight="1" x14ac:dyDescent="0.25">
      <c r="A71" s="24" t="s">
        <v>37</v>
      </c>
      <c r="B71" s="18"/>
      <c r="C71" s="25">
        <f>SUM(C68:C69)</f>
        <v>980</v>
      </c>
      <c r="D71" s="25">
        <f ca="1">SUM(D68:D70)</f>
        <v>1514</v>
      </c>
      <c r="E71" s="58">
        <f>SUM(E68:E70)</f>
        <v>0</v>
      </c>
      <c r="F71" s="26">
        <f ca="1">D71+E71</f>
        <v>1514</v>
      </c>
      <c r="G71" s="22">
        <f t="shared" ca="1" si="1"/>
        <v>-534</v>
      </c>
    </row>
    <row r="72" spans="1:7" ht="16.149999999999999" customHeight="1" x14ac:dyDescent="0.25">
      <c r="A72" s="18"/>
      <c r="B72" s="18"/>
      <c r="C72" s="18"/>
      <c r="D72" s="46"/>
      <c r="E72" s="26"/>
      <c r="F72" s="26">
        <f>D72+E72</f>
        <v>0</v>
      </c>
      <c r="G72" s="22">
        <f t="shared" si="1"/>
        <v>0</v>
      </c>
    </row>
    <row r="73" spans="1:7" ht="16.149999999999999" customHeight="1" x14ac:dyDescent="0.25">
      <c r="A73" s="19" t="s">
        <v>38</v>
      </c>
      <c r="B73" s="18"/>
      <c r="C73" s="18"/>
      <c r="D73" s="46"/>
      <c r="E73" s="26"/>
      <c r="F73" s="26">
        <f>D73+E73</f>
        <v>0</v>
      </c>
      <c r="G73" s="22">
        <f t="shared" si="1"/>
        <v>0</v>
      </c>
    </row>
    <row r="74" spans="1:7" ht="16.149999999999999" customHeight="1" x14ac:dyDescent="0.25">
      <c r="A74" s="21" t="s">
        <v>39</v>
      </c>
      <c r="B74" s="21" t="s">
        <v>173</v>
      </c>
      <c r="C74" s="22">
        <f>6*400</f>
        <v>2400</v>
      </c>
      <c r="D74" s="46">
        <f ca="1">SUMIF(Belegtabelle!$C$2:$C$339,A74,Belegtabelle!$G$2:$G$338)</f>
        <v>1310</v>
      </c>
      <c r="E74" s="26"/>
      <c r="F74" s="26">
        <f ca="1">D74+E74</f>
        <v>1310</v>
      </c>
      <c r="G74" s="22">
        <f t="shared" ca="1" si="1"/>
        <v>1090</v>
      </c>
    </row>
    <row r="75" spans="1:7" ht="16.149999999999999" customHeight="1" x14ac:dyDescent="0.25">
      <c r="A75" s="21" t="s">
        <v>40</v>
      </c>
      <c r="B75" s="21" t="s">
        <v>174</v>
      </c>
      <c r="C75" s="22">
        <f>(2*300)+(B11*300)</f>
        <v>2700</v>
      </c>
      <c r="D75" s="46">
        <f ca="1">SUMIF(Belegtabelle!$C$2:$C$339,A75,Belegtabelle!$G$2:$G$338)</f>
        <v>1100</v>
      </c>
      <c r="E75" s="26"/>
      <c r="F75" s="26">
        <f ca="1">D75+E75</f>
        <v>1100</v>
      </c>
      <c r="G75" s="22">
        <f t="shared" ca="1" si="1"/>
        <v>1600</v>
      </c>
    </row>
    <row r="76" spans="1:7" ht="31.9" customHeight="1" x14ac:dyDescent="0.25">
      <c r="A76" s="18"/>
      <c r="B76" s="18"/>
      <c r="C76" s="18"/>
      <c r="D76" s="46"/>
      <c r="E76" s="26"/>
      <c r="F76" s="26"/>
      <c r="G76" s="22"/>
    </row>
    <row r="77" spans="1:7" ht="16.149999999999999" customHeight="1" x14ac:dyDescent="0.25">
      <c r="A77" s="24" t="s">
        <v>41</v>
      </c>
      <c r="B77" s="18"/>
      <c r="C77" s="25">
        <f t="shared" ref="C77" si="17">SUM(C74:C76)</f>
        <v>5100</v>
      </c>
      <c r="D77" s="25">
        <f t="shared" ref="D77:E77" ca="1" si="18">SUM(D74:D76)</f>
        <v>2410</v>
      </c>
      <c r="E77" s="58">
        <f t="shared" si="18"/>
        <v>0</v>
      </c>
      <c r="F77" s="26">
        <f ca="1">D77+E77</f>
        <v>2410</v>
      </c>
      <c r="G77" s="22">
        <f t="shared" ca="1" si="1"/>
        <v>2690</v>
      </c>
    </row>
    <row r="78" spans="1:7" ht="16.149999999999999" customHeight="1" x14ac:dyDescent="0.25">
      <c r="A78" s="18"/>
      <c r="B78" s="18"/>
      <c r="C78" s="18"/>
      <c r="D78" s="46"/>
      <c r="E78" s="26"/>
      <c r="F78" s="26"/>
      <c r="G78" s="22"/>
    </row>
    <row r="79" spans="1:7" ht="16.149999999999999" customHeight="1" x14ac:dyDescent="0.25">
      <c r="A79" s="27" t="s">
        <v>42</v>
      </c>
      <c r="B79" s="18"/>
      <c r="C79" s="28">
        <f>C53+C59+C65+C71+C77</f>
        <v>14618.5</v>
      </c>
      <c r="D79" s="28">
        <f ca="1">D53+D59+D65+D71+D77</f>
        <v>9731.7599999999984</v>
      </c>
      <c r="E79" s="62">
        <f>E53+E59+E65+E71+E77</f>
        <v>2000</v>
      </c>
      <c r="F79" s="26">
        <f ca="1">D79+E79</f>
        <v>11731.759999999998</v>
      </c>
      <c r="G79" s="22">
        <f t="shared" ca="1" si="1"/>
        <v>2886.7400000000016</v>
      </c>
    </row>
    <row r="80" spans="1:7" ht="16.149999999999999" customHeight="1" x14ac:dyDescent="0.25">
      <c r="A80" s="16"/>
      <c r="B80" s="16"/>
      <c r="C80" s="16"/>
      <c r="D80" s="46"/>
      <c r="E80" s="26"/>
      <c r="F80" s="26"/>
      <c r="G80" s="22"/>
    </row>
    <row r="81" spans="1:7" ht="14.1" customHeight="1" x14ac:dyDescent="0.25">
      <c r="A81" s="16"/>
      <c r="B81" s="16"/>
      <c r="C81" s="16"/>
      <c r="D81" s="46"/>
      <c r="E81" s="26"/>
      <c r="F81" s="26"/>
      <c r="G81" s="22"/>
    </row>
    <row r="82" spans="1:7" ht="18.75" x14ac:dyDescent="0.3">
      <c r="A82" s="15" t="s">
        <v>43</v>
      </c>
      <c r="B82" s="16"/>
      <c r="C82" s="16"/>
      <c r="D82" s="46"/>
      <c r="E82" s="26"/>
      <c r="F82" s="26"/>
      <c r="G82" s="22"/>
    </row>
    <row r="83" spans="1:7" ht="18" customHeight="1" x14ac:dyDescent="0.3">
      <c r="A83" s="29"/>
      <c r="B83" s="16"/>
      <c r="C83" s="16"/>
      <c r="D83" s="46"/>
      <c r="E83" s="26"/>
      <c r="F83" s="26"/>
      <c r="G83" s="22"/>
    </row>
    <row r="84" spans="1:7" ht="18.600000000000001" customHeight="1" x14ac:dyDescent="0.25">
      <c r="A84" s="21" t="s">
        <v>44</v>
      </c>
      <c r="B84" s="18"/>
      <c r="C84" s="20">
        <f>C44</f>
        <v>77961.5</v>
      </c>
      <c r="D84" s="20">
        <f ca="1">D44</f>
        <v>62441</v>
      </c>
      <c r="E84" s="31">
        <f>E44</f>
        <v>2000</v>
      </c>
      <c r="F84" s="26">
        <f t="shared" ref="F84:F86" ca="1" si="19">D84+E84</f>
        <v>64441</v>
      </c>
      <c r="G84" s="22">
        <f ca="1">C84-F84</f>
        <v>13520.5</v>
      </c>
    </row>
    <row r="85" spans="1:7" ht="16.149999999999999" customHeight="1" x14ac:dyDescent="0.25">
      <c r="A85" s="21" t="s">
        <v>45</v>
      </c>
      <c r="B85" s="18"/>
      <c r="C85" s="20">
        <f t="shared" ref="C85" si="20">C79</f>
        <v>14618.5</v>
      </c>
      <c r="D85" s="20">
        <f t="shared" ref="D85" ca="1" si="21">D79</f>
        <v>9731.7599999999984</v>
      </c>
      <c r="E85" s="31">
        <f t="shared" ref="E85" si="22">E79</f>
        <v>2000</v>
      </c>
      <c r="F85" s="26">
        <f t="shared" ca="1" si="19"/>
        <v>11731.759999999998</v>
      </c>
      <c r="G85" s="22">
        <f t="shared" ref="G85" ca="1" si="23">C85-F85</f>
        <v>2886.7400000000016</v>
      </c>
    </row>
    <row r="86" spans="1:7" ht="16.149999999999999" customHeight="1" x14ac:dyDescent="0.25">
      <c r="A86" s="19" t="s">
        <v>46</v>
      </c>
      <c r="B86" s="17"/>
      <c r="C86" s="28">
        <f>SUM(C84:C85)</f>
        <v>92580</v>
      </c>
      <c r="D86" s="62">
        <f t="shared" ref="D86" ca="1" si="24">SUM(D84:D85)</f>
        <v>72172.759999999995</v>
      </c>
      <c r="E86" s="62">
        <f>SUM(E84:E85)</f>
        <v>4000</v>
      </c>
      <c r="F86" s="62">
        <f t="shared" ca="1" si="19"/>
        <v>76172.759999999995</v>
      </c>
      <c r="G86" s="62">
        <f ca="1">C86-F86</f>
        <v>16407.240000000005</v>
      </c>
    </row>
    <row r="87" spans="1:7" ht="16.149999999999999" customHeight="1" x14ac:dyDescent="0.25">
      <c r="A87" s="16"/>
      <c r="B87" s="16"/>
      <c r="C87" s="16"/>
      <c r="D87" s="46"/>
      <c r="E87" s="26"/>
      <c r="F87" s="26"/>
      <c r="G87" s="22"/>
    </row>
    <row r="88" spans="1:7" ht="14.1" customHeight="1" x14ac:dyDescent="0.25">
      <c r="A88" s="16"/>
      <c r="B88" s="16"/>
      <c r="C88" s="16"/>
      <c r="D88" s="46"/>
      <c r="E88" s="26"/>
      <c r="F88" s="26"/>
      <c r="G88" s="22"/>
    </row>
    <row r="89" spans="1:7" ht="18.75" x14ac:dyDescent="0.3">
      <c r="A89" s="15" t="s">
        <v>47</v>
      </c>
      <c r="B89" s="30"/>
      <c r="C89" s="30"/>
      <c r="D89" s="46"/>
      <c r="E89" s="26"/>
      <c r="F89" s="26"/>
      <c r="G89" s="22"/>
    </row>
    <row r="90" spans="1:7" ht="18.600000000000001" customHeight="1" x14ac:dyDescent="0.25">
      <c r="A90" s="21" t="s">
        <v>175</v>
      </c>
      <c r="B90" s="21" t="s">
        <v>181</v>
      </c>
      <c r="C90" s="20">
        <v>35000</v>
      </c>
      <c r="D90" s="46">
        <f ca="1">SUMIF(Belegtabelle!$C$2:$C$339,A90,Belegtabelle!$F$2:$F$338)</f>
        <v>35000</v>
      </c>
      <c r="E90" s="26"/>
      <c r="F90" s="26">
        <f ca="1">D90+E90</f>
        <v>35000</v>
      </c>
      <c r="G90" s="22">
        <f ca="1">C90-F90</f>
        <v>0</v>
      </c>
    </row>
    <row r="91" spans="1:7" ht="31.9" customHeight="1" x14ac:dyDescent="0.25">
      <c r="A91" s="21" t="s">
        <v>176</v>
      </c>
      <c r="B91" s="21" t="s">
        <v>48</v>
      </c>
      <c r="C91" s="20">
        <v>23000</v>
      </c>
      <c r="D91" s="46">
        <f ca="1">SUMIF(Belegtabelle!$C$2:$C$339,A91,Belegtabelle!$F$2:$F$338)</f>
        <v>20000</v>
      </c>
      <c r="E91" s="26">
        <v>3000</v>
      </c>
      <c r="F91" s="26">
        <f t="shared" ref="F91:F94" ca="1" si="25">D91+E91</f>
        <v>23000</v>
      </c>
      <c r="G91" s="22">
        <f t="shared" ref="G91:G95" ca="1" si="26">C91-F91</f>
        <v>0</v>
      </c>
    </row>
    <row r="92" spans="1:7" ht="31.9" customHeight="1" x14ac:dyDescent="0.25">
      <c r="A92" s="21" t="s">
        <v>177</v>
      </c>
      <c r="B92" s="21" t="s">
        <v>182</v>
      </c>
      <c r="C92" s="20">
        <v>10510</v>
      </c>
      <c r="D92" s="46">
        <f ca="1">SUMIF(Belegtabelle!$C$2:$C$339,A92,Belegtabelle!$F$2:$F$338)</f>
        <v>0</v>
      </c>
      <c r="E92" s="26">
        <v>10510</v>
      </c>
      <c r="F92" s="26">
        <f t="shared" ca="1" si="25"/>
        <v>10510</v>
      </c>
      <c r="G92" s="22">
        <f t="shared" ca="1" si="26"/>
        <v>0</v>
      </c>
    </row>
    <row r="93" spans="1:7" ht="31.9" customHeight="1" x14ac:dyDescent="0.25">
      <c r="A93" s="21" t="s">
        <v>178</v>
      </c>
      <c r="B93" s="21"/>
      <c r="C93" s="20">
        <v>9770</v>
      </c>
      <c r="D93" s="46">
        <f ca="1">SUMIF(Belegtabelle!$C$2:$C$339,A93,Belegtabelle!$F$2:$F$338)</f>
        <v>0</v>
      </c>
      <c r="E93" s="26">
        <v>9770</v>
      </c>
      <c r="F93" s="26">
        <f t="shared" ca="1" si="25"/>
        <v>9770</v>
      </c>
      <c r="G93" s="22">
        <f t="shared" ca="1" si="26"/>
        <v>0</v>
      </c>
    </row>
    <row r="94" spans="1:7" ht="16.149999999999999" customHeight="1" x14ac:dyDescent="0.25">
      <c r="A94" s="21" t="s">
        <v>179</v>
      </c>
      <c r="B94" s="21"/>
      <c r="C94" s="20">
        <v>8000</v>
      </c>
      <c r="D94" s="46">
        <f ca="1">SUMIF(Belegtabelle!$C$2:$C$339,A94,Belegtabelle!$F$2:$F$338)</f>
        <v>0</v>
      </c>
      <c r="E94" s="26">
        <v>8000</v>
      </c>
      <c r="F94" s="26">
        <f t="shared" ca="1" si="25"/>
        <v>8000</v>
      </c>
      <c r="G94" s="22">
        <f t="shared" ca="1" si="26"/>
        <v>0</v>
      </c>
    </row>
    <row r="95" spans="1:7" ht="16.149999999999999" customHeight="1" x14ac:dyDescent="0.25">
      <c r="A95" s="21" t="s">
        <v>49</v>
      </c>
      <c r="B95" s="21" t="s">
        <v>180</v>
      </c>
      <c r="C95" s="31">
        <f>B11*100*12*75%</f>
        <v>6300</v>
      </c>
      <c r="D95" s="46">
        <f ca="1">SUMIF(Belegtabelle!$C$2:$C$339,A95,Belegtabelle!$F$2:$F$338)</f>
        <v>0</v>
      </c>
      <c r="E95" s="26"/>
      <c r="F95" s="26"/>
      <c r="G95" s="22">
        <f t="shared" si="26"/>
        <v>6300</v>
      </c>
    </row>
    <row r="96" spans="1:7" ht="31.9" customHeight="1" x14ac:dyDescent="0.25">
      <c r="A96" s="18"/>
      <c r="B96" s="18"/>
      <c r="C96" s="18"/>
      <c r="D96" s="46"/>
      <c r="E96" s="26"/>
      <c r="F96" s="26"/>
      <c r="G96" s="22"/>
    </row>
    <row r="97" spans="1:7" ht="16.149999999999999" customHeight="1" x14ac:dyDescent="0.25">
      <c r="A97" s="19" t="s">
        <v>46</v>
      </c>
      <c r="B97" s="18"/>
      <c r="C97" s="28">
        <f t="shared" ref="C97" si="27">SUM(C90:C95)</f>
        <v>92580</v>
      </c>
      <c r="D97" s="28">
        <f t="shared" ref="D97:E97" ca="1" si="28">SUM(D90:D95)</f>
        <v>55000</v>
      </c>
      <c r="E97" s="62">
        <f t="shared" si="28"/>
        <v>31280</v>
      </c>
      <c r="F97" s="62">
        <f ca="1">D97+E97</f>
        <v>86280</v>
      </c>
      <c r="G97" s="62">
        <f ca="1">SUM(G90:G96)</f>
        <v>6300</v>
      </c>
    </row>
    <row r="98" spans="1:7" ht="16.149999999999999" customHeight="1" x14ac:dyDescent="0.25">
      <c r="D98" s="48"/>
    </row>
    <row r="99" spans="1:7" x14ac:dyDescent="0.25">
      <c r="C99" s="39">
        <f t="shared" ref="C99" si="29">C97-C86</f>
        <v>0</v>
      </c>
      <c r="D99" s="39">
        <f t="shared" ref="D99:E99" ca="1" si="30">D97-D86</f>
        <v>-17172.759999999995</v>
      </c>
      <c r="E99" s="39">
        <f t="shared" si="30"/>
        <v>27280</v>
      </c>
      <c r="F99" s="64">
        <f ca="1">F97-F86</f>
        <v>10107.240000000005</v>
      </c>
      <c r="G99" s="64">
        <f ca="1">G97-G86</f>
        <v>-10107.240000000005</v>
      </c>
    </row>
    <row r="100" spans="1:7" x14ac:dyDescent="0.25">
      <c r="D100" s="48"/>
    </row>
    <row r="101" spans="1:7" x14ac:dyDescent="0.25">
      <c r="D101" s="1"/>
      <c r="E101" s="1"/>
      <c r="F101" s="1"/>
    </row>
    <row r="102" spans="1:7" x14ac:dyDescent="0.25">
      <c r="D102" s="48"/>
    </row>
    <row r="103" spans="1:7" x14ac:dyDescent="0.25">
      <c r="D103" s="55"/>
      <c r="E103" s="55"/>
      <c r="F103" s="55"/>
    </row>
    <row r="104" spans="1:7" x14ac:dyDescent="0.25">
      <c r="D104" s="48"/>
      <c r="E104" s="55"/>
      <c r="F104" s="55"/>
    </row>
    <row r="105" spans="1:7" x14ac:dyDescent="0.25">
      <c r="D105" s="48"/>
    </row>
    <row r="106" spans="1:7" x14ac:dyDescent="0.25">
      <c r="D106" s="48"/>
      <c r="G106" s="39">
        <f>F95-5280</f>
        <v>-5280</v>
      </c>
    </row>
    <row r="107" spans="1:7" x14ac:dyDescent="0.25">
      <c r="D107" s="48"/>
    </row>
    <row r="108" spans="1:7" x14ac:dyDescent="0.25">
      <c r="D108" s="48"/>
    </row>
    <row r="109" spans="1:7" x14ac:dyDescent="0.25">
      <c r="D109" s="48"/>
    </row>
    <row r="110" spans="1:7" x14ac:dyDescent="0.25">
      <c r="D110" s="48"/>
    </row>
    <row r="111" spans="1:7" x14ac:dyDescent="0.25">
      <c r="D111" s="48"/>
    </row>
    <row r="112" spans="1:7" x14ac:dyDescent="0.25">
      <c r="D112" s="48"/>
    </row>
    <row r="113" spans="4:4" x14ac:dyDescent="0.25">
      <c r="D113" s="48"/>
    </row>
    <row r="114" spans="4:4" x14ac:dyDescent="0.25">
      <c r="D114" s="48"/>
    </row>
    <row r="115" spans="4:4" x14ac:dyDescent="0.25">
      <c r="D115" s="48"/>
    </row>
    <row r="116" spans="4:4" x14ac:dyDescent="0.25">
      <c r="D116" s="48"/>
    </row>
    <row r="117" spans="4:4" x14ac:dyDescent="0.25">
      <c r="D117" s="48"/>
    </row>
    <row r="118" spans="4:4" x14ac:dyDescent="0.25">
      <c r="D118" s="48"/>
    </row>
    <row r="119" spans="4:4" x14ac:dyDescent="0.25">
      <c r="D119" s="48"/>
    </row>
    <row r="120" spans="4:4" x14ac:dyDescent="0.25">
      <c r="D120" s="48"/>
    </row>
    <row r="121" spans="4:4" x14ac:dyDescent="0.25">
      <c r="D121" s="48"/>
    </row>
    <row r="122" spans="4:4" x14ac:dyDescent="0.25">
      <c r="D122" s="48"/>
    </row>
    <row r="123" spans="4:4" x14ac:dyDescent="0.25">
      <c r="D123" s="48"/>
    </row>
    <row r="124" spans="4:4" x14ac:dyDescent="0.25">
      <c r="D124" s="48"/>
    </row>
    <row r="125" spans="4:4" x14ac:dyDescent="0.25">
      <c r="D125" s="48"/>
    </row>
    <row r="126" spans="4:4" x14ac:dyDescent="0.25">
      <c r="D126" s="48"/>
    </row>
    <row r="127" spans="4:4" x14ac:dyDescent="0.25">
      <c r="D127" s="48"/>
    </row>
    <row r="128" spans="4:4" x14ac:dyDescent="0.25">
      <c r="D128" s="48"/>
    </row>
    <row r="129" spans="4:4" x14ac:dyDescent="0.25">
      <c r="D129" s="48"/>
    </row>
    <row r="130" spans="4:4" x14ac:dyDescent="0.25">
      <c r="D130" s="48"/>
    </row>
    <row r="131" spans="4:4" x14ac:dyDescent="0.25">
      <c r="D131" s="48"/>
    </row>
    <row r="132" spans="4:4" x14ac:dyDescent="0.25">
      <c r="D132" s="48"/>
    </row>
    <row r="133" spans="4:4" x14ac:dyDescent="0.25">
      <c r="D133" s="48"/>
    </row>
    <row r="134" spans="4:4" x14ac:dyDescent="0.25">
      <c r="D134" s="48"/>
    </row>
    <row r="135" spans="4:4" x14ac:dyDescent="0.25">
      <c r="D135" s="48"/>
    </row>
    <row r="136" spans="4:4" x14ac:dyDescent="0.25">
      <c r="D136" s="48"/>
    </row>
    <row r="137" spans="4:4" x14ac:dyDescent="0.25">
      <c r="D137" s="48"/>
    </row>
    <row r="138" spans="4:4" x14ac:dyDescent="0.25">
      <c r="D138" s="48"/>
    </row>
    <row r="139" spans="4:4" x14ac:dyDescent="0.25">
      <c r="D139" s="48"/>
    </row>
    <row r="140" spans="4:4" x14ac:dyDescent="0.25">
      <c r="D140" s="48"/>
    </row>
    <row r="141" spans="4:4" x14ac:dyDescent="0.25">
      <c r="D141" s="48"/>
    </row>
    <row r="142" spans="4:4" x14ac:dyDescent="0.25">
      <c r="D142" s="48"/>
    </row>
    <row r="143" spans="4:4" x14ac:dyDescent="0.25">
      <c r="D143" s="48"/>
    </row>
    <row r="144" spans="4:4" x14ac:dyDescent="0.25">
      <c r="D144" s="48"/>
    </row>
    <row r="145" spans="4:4" x14ac:dyDescent="0.25">
      <c r="D145" s="48"/>
    </row>
    <row r="146" spans="4:4" x14ac:dyDescent="0.25">
      <c r="D146" s="48"/>
    </row>
    <row r="147" spans="4:4" x14ac:dyDescent="0.25">
      <c r="D147" s="48"/>
    </row>
    <row r="148" spans="4:4" x14ac:dyDescent="0.25">
      <c r="D148" s="48"/>
    </row>
    <row r="149" spans="4:4" x14ac:dyDescent="0.25">
      <c r="D149" s="48"/>
    </row>
    <row r="150" spans="4:4" x14ac:dyDescent="0.25">
      <c r="D150" s="48"/>
    </row>
    <row r="151" spans="4:4" x14ac:dyDescent="0.25">
      <c r="D151" s="48"/>
    </row>
    <row r="152" spans="4:4" x14ac:dyDescent="0.25">
      <c r="D152" s="48"/>
    </row>
    <row r="153" spans="4:4" x14ac:dyDescent="0.25">
      <c r="D153" s="48"/>
    </row>
    <row r="154" spans="4:4" x14ac:dyDescent="0.25">
      <c r="D154" s="48"/>
    </row>
    <row r="155" spans="4:4" x14ac:dyDescent="0.25">
      <c r="D155" s="48"/>
    </row>
    <row r="156" spans="4:4" x14ac:dyDescent="0.25">
      <c r="D156" s="48"/>
    </row>
    <row r="157" spans="4:4" x14ac:dyDescent="0.25">
      <c r="D157" s="48"/>
    </row>
    <row r="158" spans="4:4" x14ac:dyDescent="0.25">
      <c r="D158" s="48"/>
    </row>
    <row r="159" spans="4:4" x14ac:dyDescent="0.25">
      <c r="D159" s="48"/>
    </row>
    <row r="160" spans="4:4" x14ac:dyDescent="0.25">
      <c r="D160" s="48"/>
    </row>
    <row r="161" spans="4:4" x14ac:dyDescent="0.25">
      <c r="D161" s="48"/>
    </row>
    <row r="162" spans="4:4" x14ac:dyDescent="0.25">
      <c r="D162" s="48"/>
    </row>
    <row r="163" spans="4:4" x14ac:dyDescent="0.25">
      <c r="D163" s="48"/>
    </row>
    <row r="164" spans="4:4" x14ac:dyDescent="0.25">
      <c r="D164" s="48"/>
    </row>
    <row r="165" spans="4:4" x14ac:dyDescent="0.25">
      <c r="D165" s="48"/>
    </row>
    <row r="166" spans="4:4" x14ac:dyDescent="0.25">
      <c r="D166" s="48"/>
    </row>
    <row r="167" spans="4:4" x14ac:dyDescent="0.25">
      <c r="D167" s="48"/>
    </row>
    <row r="168" spans="4:4" x14ac:dyDescent="0.25">
      <c r="D168" s="48"/>
    </row>
    <row r="169" spans="4:4" x14ac:dyDescent="0.25">
      <c r="D169" s="48"/>
    </row>
    <row r="170" spans="4:4" x14ac:dyDescent="0.25">
      <c r="D170" s="48"/>
    </row>
    <row r="171" spans="4:4" x14ac:dyDescent="0.25">
      <c r="D171" s="48"/>
    </row>
    <row r="172" spans="4:4" x14ac:dyDescent="0.25">
      <c r="D172" s="48"/>
    </row>
    <row r="173" spans="4:4" x14ac:dyDescent="0.25">
      <c r="D173" s="48"/>
    </row>
    <row r="174" spans="4:4" x14ac:dyDescent="0.25">
      <c r="D174" s="48"/>
    </row>
    <row r="175" spans="4:4" x14ac:dyDescent="0.25">
      <c r="D175" s="48"/>
    </row>
    <row r="176" spans="4:4" x14ac:dyDescent="0.25">
      <c r="D176" s="48"/>
    </row>
    <row r="177" spans="4:4" x14ac:dyDescent="0.25">
      <c r="D177" s="48"/>
    </row>
    <row r="178" spans="4:4" x14ac:dyDescent="0.25">
      <c r="D178" s="48"/>
    </row>
    <row r="179" spans="4:4" x14ac:dyDescent="0.25">
      <c r="D179" s="48"/>
    </row>
    <row r="180" spans="4:4" x14ac:dyDescent="0.25">
      <c r="D180" s="48"/>
    </row>
    <row r="181" spans="4:4" x14ac:dyDescent="0.25">
      <c r="D181" s="48"/>
    </row>
    <row r="182" spans="4:4" x14ac:dyDescent="0.25">
      <c r="D182" s="48"/>
    </row>
    <row r="183" spans="4:4" x14ac:dyDescent="0.25">
      <c r="D183" s="48"/>
    </row>
    <row r="184" spans="4:4" x14ac:dyDescent="0.25">
      <c r="D184" s="48"/>
    </row>
    <row r="185" spans="4:4" x14ac:dyDescent="0.25">
      <c r="D185" s="48"/>
    </row>
    <row r="186" spans="4:4" x14ac:dyDescent="0.25">
      <c r="D186" s="48"/>
    </row>
    <row r="187" spans="4:4" x14ac:dyDescent="0.25">
      <c r="D187" s="48"/>
    </row>
    <row r="188" spans="4:4" x14ac:dyDescent="0.25">
      <c r="D188" s="48"/>
    </row>
    <row r="189" spans="4:4" x14ac:dyDescent="0.25">
      <c r="D189" s="48"/>
    </row>
    <row r="190" spans="4:4" x14ac:dyDescent="0.25">
      <c r="D190" s="48"/>
    </row>
    <row r="191" spans="4:4" x14ac:dyDescent="0.25">
      <c r="D191" s="48"/>
    </row>
    <row r="192" spans="4:4" x14ac:dyDescent="0.25">
      <c r="D192" s="48"/>
    </row>
    <row r="193" spans="4:4" x14ac:dyDescent="0.25">
      <c r="D193" s="48"/>
    </row>
    <row r="194" spans="4:4" x14ac:dyDescent="0.25">
      <c r="D194" s="48"/>
    </row>
    <row r="195" spans="4:4" x14ac:dyDescent="0.25">
      <c r="D195" s="48"/>
    </row>
    <row r="196" spans="4:4" x14ac:dyDescent="0.25">
      <c r="D196" s="48"/>
    </row>
    <row r="197" spans="4:4" x14ac:dyDescent="0.25">
      <c r="D197" s="48"/>
    </row>
    <row r="198" spans="4:4" x14ac:dyDescent="0.25">
      <c r="D198" s="48"/>
    </row>
    <row r="199" spans="4:4" x14ac:dyDescent="0.25">
      <c r="D199" s="48"/>
    </row>
    <row r="200" spans="4:4" x14ac:dyDescent="0.25">
      <c r="D200" s="48"/>
    </row>
    <row r="201" spans="4:4" x14ac:dyDescent="0.25">
      <c r="D201" s="48"/>
    </row>
    <row r="202" spans="4:4" x14ac:dyDescent="0.25">
      <c r="D202" s="48"/>
    </row>
    <row r="203" spans="4:4" x14ac:dyDescent="0.25">
      <c r="D203" s="48"/>
    </row>
    <row r="204" spans="4:4" x14ac:dyDescent="0.25">
      <c r="D204" s="48"/>
    </row>
    <row r="205" spans="4:4" x14ac:dyDescent="0.25">
      <c r="D205" s="48"/>
    </row>
    <row r="206" spans="4:4" x14ac:dyDescent="0.25">
      <c r="D206" s="48"/>
    </row>
    <row r="207" spans="4:4" x14ac:dyDescent="0.25">
      <c r="D207" s="48"/>
    </row>
    <row r="208" spans="4:4" x14ac:dyDescent="0.25">
      <c r="D208" s="48"/>
    </row>
    <row r="209" spans="4:4" x14ac:dyDescent="0.25">
      <c r="D209" s="48"/>
    </row>
    <row r="210" spans="4:4" x14ac:dyDescent="0.25">
      <c r="D210" s="48"/>
    </row>
    <row r="211" spans="4:4" x14ac:dyDescent="0.25">
      <c r="D211" s="48"/>
    </row>
    <row r="212" spans="4:4" x14ac:dyDescent="0.25">
      <c r="D212" s="48"/>
    </row>
    <row r="213" spans="4:4" x14ac:dyDescent="0.25">
      <c r="D213" s="48"/>
    </row>
    <row r="214" spans="4:4" x14ac:dyDescent="0.25">
      <c r="D214" s="48"/>
    </row>
    <row r="215" spans="4:4" x14ac:dyDescent="0.25">
      <c r="D215" s="48"/>
    </row>
    <row r="216" spans="4:4" x14ac:dyDescent="0.25">
      <c r="D216" s="48"/>
    </row>
    <row r="217" spans="4:4" x14ac:dyDescent="0.25">
      <c r="D217" s="48"/>
    </row>
    <row r="218" spans="4:4" x14ac:dyDescent="0.25">
      <c r="D218" s="48"/>
    </row>
    <row r="219" spans="4:4" x14ac:dyDescent="0.25">
      <c r="D219" s="48"/>
    </row>
    <row r="220" spans="4:4" x14ac:dyDescent="0.25">
      <c r="D220" s="48"/>
    </row>
    <row r="221" spans="4:4" x14ac:dyDescent="0.25">
      <c r="D221" s="48"/>
    </row>
    <row r="222" spans="4:4" x14ac:dyDescent="0.25">
      <c r="D222" s="48"/>
    </row>
    <row r="223" spans="4:4" x14ac:dyDescent="0.25">
      <c r="D223" s="48"/>
    </row>
    <row r="224" spans="4:4" x14ac:dyDescent="0.25">
      <c r="D224" s="48"/>
    </row>
    <row r="225" spans="4:4" x14ac:dyDescent="0.25">
      <c r="D225" s="48"/>
    </row>
    <row r="226" spans="4:4" x14ac:dyDescent="0.25">
      <c r="D226" s="48"/>
    </row>
    <row r="227" spans="4:4" x14ac:dyDescent="0.25">
      <c r="D227" s="48"/>
    </row>
    <row r="228" spans="4:4" x14ac:dyDescent="0.25">
      <c r="D228" s="48"/>
    </row>
    <row r="229" spans="4:4" x14ac:dyDescent="0.25">
      <c r="D229" s="48"/>
    </row>
    <row r="230" spans="4:4" x14ac:dyDescent="0.25">
      <c r="D230" s="48"/>
    </row>
    <row r="231" spans="4:4" x14ac:dyDescent="0.25">
      <c r="D231" s="48"/>
    </row>
    <row r="232" spans="4:4" x14ac:dyDescent="0.25">
      <c r="D232" s="48"/>
    </row>
    <row r="233" spans="4:4" x14ac:dyDescent="0.25">
      <c r="D233" s="48"/>
    </row>
    <row r="234" spans="4:4" x14ac:dyDescent="0.25">
      <c r="D234" s="48"/>
    </row>
    <row r="235" spans="4:4" x14ac:dyDescent="0.25">
      <c r="D235" s="48"/>
    </row>
    <row r="236" spans="4:4" x14ac:dyDescent="0.25">
      <c r="D236" s="48"/>
    </row>
    <row r="237" spans="4:4" x14ac:dyDescent="0.25">
      <c r="D237" s="48"/>
    </row>
    <row r="238" spans="4:4" x14ac:dyDescent="0.25">
      <c r="D238" s="48"/>
    </row>
    <row r="239" spans="4:4" x14ac:dyDescent="0.25">
      <c r="D239" s="48"/>
    </row>
    <row r="240" spans="4:4" x14ac:dyDescent="0.25">
      <c r="D240" s="48"/>
    </row>
    <row r="241" spans="4:4" x14ac:dyDescent="0.25">
      <c r="D241" s="48"/>
    </row>
    <row r="242" spans="4:4" x14ac:dyDescent="0.25">
      <c r="D242" s="48"/>
    </row>
    <row r="243" spans="4:4" x14ac:dyDescent="0.25">
      <c r="D243" s="48"/>
    </row>
    <row r="244" spans="4:4" x14ac:dyDescent="0.25">
      <c r="D244" s="48"/>
    </row>
    <row r="245" spans="4:4" x14ac:dyDescent="0.25">
      <c r="D245" s="48"/>
    </row>
    <row r="246" spans="4:4" x14ac:dyDescent="0.25">
      <c r="D246" s="48"/>
    </row>
    <row r="247" spans="4:4" x14ac:dyDescent="0.25">
      <c r="D247" s="48"/>
    </row>
    <row r="248" spans="4:4" x14ac:dyDescent="0.25">
      <c r="D248" s="48"/>
    </row>
    <row r="249" spans="4:4" x14ac:dyDescent="0.25">
      <c r="D249" s="48"/>
    </row>
    <row r="250" spans="4:4" x14ac:dyDescent="0.25">
      <c r="D250" s="48"/>
    </row>
    <row r="251" spans="4:4" x14ac:dyDescent="0.25">
      <c r="D251" s="48"/>
    </row>
    <row r="252" spans="4:4" x14ac:dyDescent="0.25">
      <c r="D252" s="48"/>
    </row>
    <row r="253" spans="4:4" x14ac:dyDescent="0.25">
      <c r="D253" s="48"/>
    </row>
    <row r="254" spans="4:4" x14ac:dyDescent="0.25">
      <c r="D254" s="48"/>
    </row>
    <row r="255" spans="4:4" x14ac:dyDescent="0.25">
      <c r="D255" s="48"/>
    </row>
    <row r="256" spans="4:4" x14ac:dyDescent="0.25">
      <c r="D256" s="48"/>
    </row>
    <row r="257" spans="4:4" x14ac:dyDescent="0.25">
      <c r="D257" s="48"/>
    </row>
    <row r="258" spans="4:4" x14ac:dyDescent="0.25">
      <c r="D258" s="48"/>
    </row>
    <row r="259" spans="4:4" x14ac:dyDescent="0.25">
      <c r="D259" s="48"/>
    </row>
    <row r="260" spans="4:4" x14ac:dyDescent="0.25">
      <c r="D260" s="48"/>
    </row>
    <row r="261" spans="4:4" x14ac:dyDescent="0.25">
      <c r="D261" s="48"/>
    </row>
    <row r="262" spans="4:4" x14ac:dyDescent="0.25">
      <c r="D262" s="48"/>
    </row>
    <row r="263" spans="4:4" x14ac:dyDescent="0.25">
      <c r="D263" s="48"/>
    </row>
    <row r="264" spans="4:4" x14ac:dyDescent="0.25">
      <c r="D264" s="48"/>
    </row>
    <row r="265" spans="4:4" x14ac:dyDescent="0.25">
      <c r="D265" s="48"/>
    </row>
    <row r="266" spans="4:4" x14ac:dyDescent="0.25">
      <c r="D266" s="48"/>
    </row>
    <row r="267" spans="4:4" x14ac:dyDescent="0.25">
      <c r="D267" s="48"/>
    </row>
    <row r="268" spans="4:4" x14ac:dyDescent="0.25">
      <c r="D268" s="48"/>
    </row>
    <row r="269" spans="4:4" x14ac:dyDescent="0.25">
      <c r="D269" s="48"/>
    </row>
    <row r="270" spans="4:4" x14ac:dyDescent="0.25">
      <c r="D270" s="48"/>
    </row>
    <row r="271" spans="4:4" x14ac:dyDescent="0.25">
      <c r="D271" s="48"/>
    </row>
    <row r="272" spans="4:4" x14ac:dyDescent="0.25">
      <c r="D272" s="48"/>
    </row>
    <row r="273" spans="4:4" x14ac:dyDescent="0.25">
      <c r="D273" s="48"/>
    </row>
    <row r="274" spans="4:4" x14ac:dyDescent="0.25">
      <c r="D274" s="48"/>
    </row>
    <row r="275" spans="4:4" x14ac:dyDescent="0.25">
      <c r="D275" s="48"/>
    </row>
    <row r="276" spans="4:4" x14ac:dyDescent="0.25">
      <c r="D276" s="48"/>
    </row>
    <row r="277" spans="4:4" x14ac:dyDescent="0.25">
      <c r="D277" s="48"/>
    </row>
    <row r="278" spans="4:4" x14ac:dyDescent="0.25">
      <c r="D278" s="48"/>
    </row>
    <row r="279" spans="4:4" x14ac:dyDescent="0.25">
      <c r="D279" s="48"/>
    </row>
    <row r="280" spans="4:4" x14ac:dyDescent="0.25">
      <c r="D280" s="48"/>
    </row>
    <row r="281" spans="4:4" x14ac:dyDescent="0.25">
      <c r="D281" s="48"/>
    </row>
    <row r="282" spans="4:4" x14ac:dyDescent="0.25">
      <c r="D282" s="48"/>
    </row>
    <row r="283" spans="4:4" x14ac:dyDescent="0.25">
      <c r="D283" s="48"/>
    </row>
    <row r="284" spans="4:4" x14ac:dyDescent="0.25">
      <c r="D284" s="48"/>
    </row>
    <row r="285" spans="4:4" x14ac:dyDescent="0.25">
      <c r="D285" s="48"/>
    </row>
    <row r="286" spans="4:4" x14ac:dyDescent="0.25">
      <c r="D286" s="48"/>
    </row>
    <row r="287" spans="4:4" x14ac:dyDescent="0.25">
      <c r="D287" s="48"/>
    </row>
    <row r="288" spans="4:4" x14ac:dyDescent="0.25">
      <c r="D288" s="48"/>
    </row>
    <row r="289" spans="4:4" x14ac:dyDescent="0.25">
      <c r="D289" s="48"/>
    </row>
    <row r="290" spans="4:4" x14ac:dyDescent="0.25">
      <c r="D290" s="48"/>
    </row>
    <row r="291" spans="4:4" x14ac:dyDescent="0.25">
      <c r="D291" s="48"/>
    </row>
    <row r="292" spans="4:4" x14ac:dyDescent="0.25">
      <c r="D292" s="48"/>
    </row>
    <row r="293" spans="4:4" x14ac:dyDescent="0.25">
      <c r="D293" s="48"/>
    </row>
    <row r="294" spans="4:4" x14ac:dyDescent="0.25">
      <c r="D294" s="48"/>
    </row>
    <row r="295" spans="4:4" x14ac:dyDescent="0.25">
      <c r="D295" s="48"/>
    </row>
    <row r="296" spans="4:4" x14ac:dyDescent="0.25">
      <c r="D296" s="48"/>
    </row>
    <row r="297" spans="4:4" x14ac:dyDescent="0.25">
      <c r="D297" s="48"/>
    </row>
    <row r="298" spans="4:4" x14ac:dyDescent="0.25">
      <c r="D298" s="48"/>
    </row>
    <row r="299" spans="4:4" x14ac:dyDescent="0.25">
      <c r="D299" s="48"/>
    </row>
    <row r="300" spans="4:4" x14ac:dyDescent="0.25">
      <c r="D300" s="48"/>
    </row>
    <row r="301" spans="4:4" x14ac:dyDescent="0.25">
      <c r="D301" s="48"/>
    </row>
    <row r="302" spans="4:4" x14ac:dyDescent="0.25">
      <c r="D302" s="48"/>
    </row>
    <row r="303" spans="4:4" x14ac:dyDescent="0.25">
      <c r="D303" s="48"/>
    </row>
    <row r="304" spans="4:4" x14ac:dyDescent="0.25">
      <c r="D304" s="48"/>
    </row>
    <row r="305" spans="4:4" x14ac:dyDescent="0.25">
      <c r="D305" s="48"/>
    </row>
    <row r="306" spans="4:4" x14ac:dyDescent="0.25">
      <c r="D306" s="48"/>
    </row>
    <row r="307" spans="4:4" x14ac:dyDescent="0.25">
      <c r="D307" s="48"/>
    </row>
    <row r="308" spans="4:4" x14ac:dyDescent="0.25">
      <c r="D308" s="48"/>
    </row>
    <row r="309" spans="4:4" x14ac:dyDescent="0.25">
      <c r="D309" s="48"/>
    </row>
    <row r="310" spans="4:4" x14ac:dyDescent="0.25">
      <c r="D310" s="48"/>
    </row>
    <row r="311" spans="4:4" x14ac:dyDescent="0.25">
      <c r="D311" s="48"/>
    </row>
    <row r="312" spans="4:4" x14ac:dyDescent="0.25">
      <c r="D312" s="48"/>
    </row>
    <row r="313" spans="4:4" x14ac:dyDescent="0.25">
      <c r="D313" s="48"/>
    </row>
    <row r="314" spans="4:4" x14ac:dyDescent="0.25">
      <c r="D314" s="48"/>
    </row>
    <row r="315" spans="4:4" x14ac:dyDescent="0.25">
      <c r="D315" s="48"/>
    </row>
    <row r="316" spans="4:4" x14ac:dyDescent="0.25">
      <c r="D316" s="48"/>
    </row>
    <row r="317" spans="4:4" x14ac:dyDescent="0.25">
      <c r="D317" s="48"/>
    </row>
    <row r="318" spans="4:4" x14ac:dyDescent="0.25">
      <c r="D318" s="48"/>
    </row>
    <row r="319" spans="4:4" x14ac:dyDescent="0.25">
      <c r="D319" s="48"/>
    </row>
    <row r="320" spans="4:4" x14ac:dyDescent="0.25">
      <c r="D320" s="48"/>
    </row>
    <row r="321" spans="4:4" x14ac:dyDescent="0.25">
      <c r="D321" s="48"/>
    </row>
    <row r="322" spans="4:4" x14ac:dyDescent="0.25">
      <c r="D322" s="48"/>
    </row>
    <row r="323" spans="4:4" x14ac:dyDescent="0.25">
      <c r="D323" s="48"/>
    </row>
    <row r="324" spans="4:4" x14ac:dyDescent="0.25">
      <c r="D324" s="48"/>
    </row>
    <row r="325" spans="4:4" x14ac:dyDescent="0.25">
      <c r="D325" s="48"/>
    </row>
    <row r="326" spans="4:4" x14ac:dyDescent="0.25">
      <c r="D326" s="48"/>
    </row>
    <row r="327" spans="4:4" x14ac:dyDescent="0.25">
      <c r="D327" s="48"/>
    </row>
    <row r="328" spans="4:4" x14ac:dyDescent="0.25">
      <c r="D328" s="48"/>
    </row>
    <row r="329" spans="4:4" x14ac:dyDescent="0.25">
      <c r="D329" s="48"/>
    </row>
    <row r="330" spans="4:4" x14ac:dyDescent="0.25">
      <c r="D330" s="48"/>
    </row>
    <row r="331" spans="4:4" x14ac:dyDescent="0.25">
      <c r="D331" s="48"/>
    </row>
    <row r="332" spans="4:4" x14ac:dyDescent="0.25">
      <c r="D332" s="48"/>
    </row>
    <row r="333" spans="4:4" x14ac:dyDescent="0.25">
      <c r="D333" s="48"/>
    </row>
    <row r="334" spans="4:4" x14ac:dyDescent="0.25">
      <c r="D334" s="48"/>
    </row>
    <row r="335" spans="4:4" x14ac:dyDescent="0.25">
      <c r="D335" s="48"/>
    </row>
    <row r="336" spans="4:4" x14ac:dyDescent="0.25">
      <c r="D336" s="48"/>
    </row>
    <row r="337" spans="4:4" x14ac:dyDescent="0.25">
      <c r="D337" s="48"/>
    </row>
    <row r="338" spans="4:4" x14ac:dyDescent="0.25">
      <c r="D338" s="48"/>
    </row>
    <row r="339" spans="4:4" x14ac:dyDescent="0.25">
      <c r="D339" s="48"/>
    </row>
    <row r="340" spans="4:4" x14ac:dyDescent="0.25">
      <c r="D340" s="48"/>
    </row>
    <row r="341" spans="4:4" x14ac:dyDescent="0.25">
      <c r="D341" s="48"/>
    </row>
    <row r="342" spans="4:4" x14ac:dyDescent="0.25">
      <c r="D342" s="48"/>
    </row>
    <row r="343" spans="4:4" x14ac:dyDescent="0.25">
      <c r="D343" s="48"/>
    </row>
    <row r="344" spans="4:4" x14ac:dyDescent="0.25">
      <c r="D344" s="48"/>
    </row>
    <row r="345" spans="4:4" x14ac:dyDescent="0.25">
      <c r="D345" s="48"/>
    </row>
    <row r="346" spans="4:4" x14ac:dyDescent="0.25">
      <c r="D346" s="48"/>
    </row>
    <row r="347" spans="4:4" x14ac:dyDescent="0.25">
      <c r="D347" s="48"/>
    </row>
    <row r="348" spans="4:4" x14ac:dyDescent="0.25">
      <c r="D348" s="48"/>
    </row>
    <row r="349" spans="4:4" x14ac:dyDescent="0.25">
      <c r="D349" s="48"/>
    </row>
    <row r="350" spans="4:4" x14ac:dyDescent="0.25">
      <c r="D350" s="48"/>
    </row>
    <row r="351" spans="4:4" x14ac:dyDescent="0.25">
      <c r="D351" s="48"/>
    </row>
    <row r="352" spans="4:4" x14ac:dyDescent="0.25">
      <c r="D352" s="48"/>
    </row>
    <row r="353" spans="4:4" x14ac:dyDescent="0.25">
      <c r="D353" s="48"/>
    </row>
    <row r="354" spans="4:4" x14ac:dyDescent="0.25">
      <c r="D354" s="48"/>
    </row>
    <row r="355" spans="4:4" x14ac:dyDescent="0.25">
      <c r="D355" s="48"/>
    </row>
    <row r="356" spans="4:4" x14ac:dyDescent="0.25">
      <c r="D356" s="48"/>
    </row>
    <row r="357" spans="4:4" x14ac:dyDescent="0.25">
      <c r="D357" s="48"/>
    </row>
    <row r="358" spans="4:4" x14ac:dyDescent="0.25">
      <c r="D358" s="48"/>
    </row>
    <row r="359" spans="4:4" x14ac:dyDescent="0.25">
      <c r="D359" s="48"/>
    </row>
    <row r="360" spans="4:4" x14ac:dyDescent="0.25">
      <c r="D360" s="48"/>
    </row>
    <row r="361" spans="4:4" x14ac:dyDescent="0.25">
      <c r="D361" s="48"/>
    </row>
    <row r="362" spans="4:4" x14ac:dyDescent="0.25">
      <c r="D362" s="48"/>
    </row>
    <row r="363" spans="4:4" x14ac:dyDescent="0.25">
      <c r="D363" s="48"/>
    </row>
    <row r="364" spans="4:4" x14ac:dyDescent="0.25">
      <c r="D364" s="48"/>
    </row>
    <row r="365" spans="4:4" x14ac:dyDescent="0.25">
      <c r="D365" s="48"/>
    </row>
    <row r="366" spans="4:4" x14ac:dyDescent="0.25">
      <c r="D366" s="48"/>
    </row>
    <row r="367" spans="4:4" x14ac:dyDescent="0.25">
      <c r="D367" s="48"/>
    </row>
    <row r="368" spans="4:4" x14ac:dyDescent="0.25">
      <c r="D368" s="48"/>
    </row>
    <row r="369" spans="4:4" x14ac:dyDescent="0.25">
      <c r="D369" s="48"/>
    </row>
    <row r="370" spans="4:4" x14ac:dyDescent="0.25">
      <c r="D370" s="48"/>
    </row>
    <row r="371" spans="4:4" x14ac:dyDescent="0.25">
      <c r="D371" s="48"/>
    </row>
    <row r="372" spans="4:4" x14ac:dyDescent="0.25">
      <c r="D372" s="48"/>
    </row>
    <row r="373" spans="4:4" x14ac:dyDescent="0.25">
      <c r="D373" s="48"/>
    </row>
    <row r="374" spans="4:4" x14ac:dyDescent="0.25">
      <c r="D374" s="48"/>
    </row>
    <row r="375" spans="4:4" x14ac:dyDescent="0.25">
      <c r="D375" s="48"/>
    </row>
    <row r="376" spans="4:4" x14ac:dyDescent="0.25">
      <c r="D376" s="48"/>
    </row>
    <row r="377" spans="4:4" x14ac:dyDescent="0.25">
      <c r="D377" s="48"/>
    </row>
    <row r="378" spans="4:4" x14ac:dyDescent="0.25">
      <c r="D378" s="48"/>
    </row>
    <row r="379" spans="4:4" x14ac:dyDescent="0.25">
      <c r="D379" s="48"/>
    </row>
    <row r="380" spans="4:4" x14ac:dyDescent="0.25">
      <c r="D380" s="48"/>
    </row>
    <row r="381" spans="4:4" x14ac:dyDescent="0.25">
      <c r="D381" s="48"/>
    </row>
    <row r="382" spans="4:4" x14ac:dyDescent="0.25">
      <c r="D382" s="48"/>
    </row>
    <row r="383" spans="4:4" x14ac:dyDescent="0.25">
      <c r="D383" s="48"/>
    </row>
    <row r="384" spans="4:4" x14ac:dyDescent="0.25">
      <c r="D384" s="48"/>
    </row>
    <row r="385" spans="4:4" x14ac:dyDescent="0.25">
      <c r="D385" s="48"/>
    </row>
    <row r="386" spans="4:4" x14ac:dyDescent="0.25">
      <c r="D386" s="48"/>
    </row>
    <row r="387" spans="4:4" x14ac:dyDescent="0.25">
      <c r="D387" s="48"/>
    </row>
    <row r="388" spans="4:4" x14ac:dyDescent="0.25">
      <c r="D388" s="48"/>
    </row>
    <row r="389" spans="4:4" x14ac:dyDescent="0.25">
      <c r="D389" s="48"/>
    </row>
    <row r="390" spans="4:4" x14ac:dyDescent="0.25">
      <c r="D390" s="48"/>
    </row>
    <row r="391" spans="4:4" x14ac:dyDescent="0.25">
      <c r="D391" s="48"/>
    </row>
    <row r="392" spans="4:4" x14ac:dyDescent="0.25">
      <c r="D392" s="48"/>
    </row>
    <row r="393" spans="4:4" x14ac:dyDescent="0.25">
      <c r="D393" s="48"/>
    </row>
    <row r="394" spans="4:4" x14ac:dyDescent="0.25">
      <c r="D394" s="48"/>
    </row>
    <row r="395" spans="4:4" x14ac:dyDescent="0.25">
      <c r="D395" s="48"/>
    </row>
    <row r="396" spans="4:4" x14ac:dyDescent="0.25">
      <c r="D396" s="48"/>
    </row>
    <row r="397" spans="4:4" x14ac:dyDescent="0.25">
      <c r="D397" s="48"/>
    </row>
    <row r="398" spans="4:4" x14ac:dyDescent="0.25">
      <c r="D398" s="48"/>
    </row>
    <row r="399" spans="4:4" x14ac:dyDescent="0.25">
      <c r="D399" s="48"/>
    </row>
    <row r="400" spans="4:4" x14ac:dyDescent="0.25">
      <c r="D400" s="48"/>
    </row>
    <row r="401" spans="4:4" x14ac:dyDescent="0.25">
      <c r="D401" s="48"/>
    </row>
    <row r="402" spans="4:4" x14ac:dyDescent="0.25">
      <c r="D402" s="48"/>
    </row>
    <row r="403" spans="4:4" x14ac:dyDescent="0.25">
      <c r="D403" s="48"/>
    </row>
    <row r="404" spans="4:4" x14ac:dyDescent="0.25">
      <c r="D404" s="48"/>
    </row>
    <row r="405" spans="4:4" x14ac:dyDescent="0.25">
      <c r="D405" s="48"/>
    </row>
    <row r="406" spans="4:4" x14ac:dyDescent="0.25">
      <c r="D406" s="48"/>
    </row>
    <row r="407" spans="4:4" x14ac:dyDescent="0.25">
      <c r="D407" s="48"/>
    </row>
    <row r="408" spans="4:4" x14ac:dyDescent="0.25">
      <c r="D408" s="48"/>
    </row>
    <row r="409" spans="4:4" x14ac:dyDescent="0.25">
      <c r="D409" s="48"/>
    </row>
    <row r="410" spans="4:4" x14ac:dyDescent="0.25">
      <c r="D410" s="48"/>
    </row>
    <row r="411" spans="4:4" x14ac:dyDescent="0.25">
      <c r="D411" s="48"/>
    </row>
    <row r="412" spans="4:4" x14ac:dyDescent="0.25">
      <c r="D412" s="48"/>
    </row>
    <row r="413" spans="4:4" x14ac:dyDescent="0.25">
      <c r="D413" s="48"/>
    </row>
    <row r="414" spans="4:4" x14ac:dyDescent="0.25">
      <c r="D414" s="48"/>
    </row>
    <row r="415" spans="4:4" x14ac:dyDescent="0.25">
      <c r="D415" s="48"/>
    </row>
    <row r="416" spans="4:4" x14ac:dyDescent="0.25">
      <c r="D416" s="48"/>
    </row>
    <row r="417" spans="4:4" x14ac:dyDescent="0.25">
      <c r="D417" s="48"/>
    </row>
    <row r="418" spans="4:4" x14ac:dyDescent="0.25">
      <c r="D418" s="48"/>
    </row>
    <row r="419" spans="4:4" x14ac:dyDescent="0.25">
      <c r="D419" s="48"/>
    </row>
    <row r="420" spans="4:4" x14ac:dyDescent="0.25">
      <c r="D420" s="48"/>
    </row>
    <row r="421" spans="4:4" x14ac:dyDescent="0.25">
      <c r="D421" s="48"/>
    </row>
    <row r="422" spans="4:4" x14ac:dyDescent="0.25">
      <c r="D422" s="48"/>
    </row>
    <row r="423" spans="4:4" x14ac:dyDescent="0.25">
      <c r="D423" s="48"/>
    </row>
    <row r="424" spans="4:4" x14ac:dyDescent="0.25">
      <c r="D424" s="48"/>
    </row>
    <row r="425" spans="4:4" x14ac:dyDescent="0.25">
      <c r="D425" s="48"/>
    </row>
    <row r="426" spans="4:4" x14ac:dyDescent="0.25">
      <c r="D426" s="48"/>
    </row>
    <row r="427" spans="4:4" x14ac:dyDescent="0.25">
      <c r="D427" s="48"/>
    </row>
    <row r="428" spans="4:4" x14ac:dyDescent="0.25">
      <c r="D428" s="48"/>
    </row>
    <row r="429" spans="4:4" x14ac:dyDescent="0.25">
      <c r="D429" s="48"/>
    </row>
    <row r="430" spans="4:4" x14ac:dyDescent="0.25">
      <c r="D430" s="48"/>
    </row>
    <row r="431" spans="4:4" x14ac:dyDescent="0.25">
      <c r="D431" s="48"/>
    </row>
    <row r="432" spans="4:4" x14ac:dyDescent="0.25">
      <c r="D432" s="48"/>
    </row>
    <row r="433" spans="4:4" x14ac:dyDescent="0.25">
      <c r="D433" s="48"/>
    </row>
    <row r="434" spans="4:4" x14ac:dyDescent="0.25">
      <c r="D434" s="48"/>
    </row>
    <row r="435" spans="4:4" x14ac:dyDescent="0.25">
      <c r="D435" s="48"/>
    </row>
    <row r="436" spans="4:4" x14ac:dyDescent="0.25">
      <c r="D436" s="48"/>
    </row>
    <row r="437" spans="4:4" x14ac:dyDescent="0.25">
      <c r="D437" s="48"/>
    </row>
    <row r="438" spans="4:4" x14ac:dyDescent="0.25">
      <c r="D438" s="48"/>
    </row>
    <row r="439" spans="4:4" x14ac:dyDescent="0.25">
      <c r="D439" s="48"/>
    </row>
    <row r="440" spans="4:4" x14ac:dyDescent="0.25">
      <c r="D440" s="48"/>
    </row>
    <row r="441" spans="4:4" x14ac:dyDescent="0.25">
      <c r="D441" s="48"/>
    </row>
    <row r="442" spans="4:4" x14ac:dyDescent="0.25">
      <c r="D442" s="48"/>
    </row>
    <row r="443" spans="4:4" x14ac:dyDescent="0.25">
      <c r="D443" s="48"/>
    </row>
    <row r="444" spans="4:4" x14ac:dyDescent="0.25">
      <c r="D444" s="48"/>
    </row>
    <row r="445" spans="4:4" x14ac:dyDescent="0.25">
      <c r="D445" s="48"/>
    </row>
    <row r="446" spans="4:4" x14ac:dyDescent="0.25">
      <c r="D446" s="48"/>
    </row>
    <row r="447" spans="4:4" x14ac:dyDescent="0.25">
      <c r="D447" s="48"/>
    </row>
    <row r="448" spans="4:4" x14ac:dyDescent="0.25">
      <c r="D448" s="48"/>
    </row>
    <row r="449" spans="4:4" x14ac:dyDescent="0.25">
      <c r="D449" s="48"/>
    </row>
    <row r="450" spans="4:4" x14ac:dyDescent="0.25">
      <c r="D450" s="48"/>
    </row>
    <row r="451" spans="4:4" x14ac:dyDescent="0.25">
      <c r="D451" s="48"/>
    </row>
    <row r="452" spans="4:4" x14ac:dyDescent="0.25">
      <c r="D452" s="48"/>
    </row>
    <row r="453" spans="4:4" x14ac:dyDescent="0.25">
      <c r="D453" s="48"/>
    </row>
    <row r="454" spans="4:4" x14ac:dyDescent="0.25">
      <c r="D454" s="48"/>
    </row>
    <row r="455" spans="4:4" x14ac:dyDescent="0.25">
      <c r="D455" s="48"/>
    </row>
    <row r="456" spans="4:4" x14ac:dyDescent="0.25">
      <c r="D456" s="48"/>
    </row>
    <row r="457" spans="4:4" x14ac:dyDescent="0.25">
      <c r="D457" s="48"/>
    </row>
    <row r="458" spans="4:4" x14ac:dyDescent="0.25">
      <c r="D458" s="48"/>
    </row>
    <row r="459" spans="4:4" x14ac:dyDescent="0.25">
      <c r="D459" s="48"/>
    </row>
    <row r="460" spans="4:4" x14ac:dyDescent="0.25">
      <c r="D460" s="48"/>
    </row>
    <row r="461" spans="4:4" x14ac:dyDescent="0.25">
      <c r="D461" s="48"/>
    </row>
    <row r="462" spans="4:4" x14ac:dyDescent="0.25">
      <c r="D462" s="48"/>
    </row>
    <row r="463" spans="4:4" x14ac:dyDescent="0.25">
      <c r="D463" s="48"/>
    </row>
    <row r="464" spans="4:4" x14ac:dyDescent="0.25">
      <c r="D464" s="48"/>
    </row>
    <row r="465" spans="4:4" x14ac:dyDescent="0.25">
      <c r="D465" s="48"/>
    </row>
    <row r="466" spans="4:4" x14ac:dyDescent="0.25">
      <c r="D466" s="48"/>
    </row>
    <row r="467" spans="4:4" x14ac:dyDescent="0.25">
      <c r="D467" s="48"/>
    </row>
    <row r="468" spans="4:4" x14ac:dyDescent="0.25">
      <c r="D468" s="48"/>
    </row>
    <row r="469" spans="4:4" x14ac:dyDescent="0.25">
      <c r="D469" s="48"/>
    </row>
    <row r="470" spans="4:4" x14ac:dyDescent="0.25">
      <c r="D470" s="48"/>
    </row>
    <row r="471" spans="4:4" x14ac:dyDescent="0.25">
      <c r="D471" s="48"/>
    </row>
    <row r="472" spans="4:4" x14ac:dyDescent="0.25">
      <c r="D472" s="48"/>
    </row>
    <row r="473" spans="4:4" x14ac:dyDescent="0.25">
      <c r="D473" s="48"/>
    </row>
    <row r="474" spans="4:4" x14ac:dyDescent="0.25">
      <c r="D474" s="48"/>
    </row>
    <row r="475" spans="4:4" x14ac:dyDescent="0.25">
      <c r="D475" s="48"/>
    </row>
    <row r="476" spans="4:4" x14ac:dyDescent="0.25">
      <c r="D476" s="48"/>
    </row>
    <row r="477" spans="4:4" x14ac:dyDescent="0.25">
      <c r="D477" s="48"/>
    </row>
    <row r="478" spans="4:4" x14ac:dyDescent="0.25">
      <c r="D478" s="48"/>
    </row>
    <row r="479" spans="4:4" x14ac:dyDescent="0.25">
      <c r="D479" s="48"/>
    </row>
    <row r="480" spans="4:4" x14ac:dyDescent="0.25">
      <c r="D480" s="48"/>
    </row>
    <row r="481" spans="4:4" x14ac:dyDescent="0.25">
      <c r="D481" s="48"/>
    </row>
    <row r="482" spans="4:4" x14ac:dyDescent="0.25">
      <c r="D482" s="48"/>
    </row>
    <row r="483" spans="4:4" x14ac:dyDescent="0.25">
      <c r="D483" s="48"/>
    </row>
    <row r="484" spans="4:4" x14ac:dyDescent="0.25">
      <c r="D484" s="48"/>
    </row>
    <row r="485" spans="4:4" x14ac:dyDescent="0.25">
      <c r="D485" s="48"/>
    </row>
    <row r="486" spans="4:4" x14ac:dyDescent="0.25">
      <c r="D486" s="48"/>
    </row>
    <row r="487" spans="4:4" x14ac:dyDescent="0.25">
      <c r="D487" s="48"/>
    </row>
    <row r="488" spans="4:4" x14ac:dyDescent="0.25">
      <c r="D488" s="48"/>
    </row>
    <row r="489" spans="4:4" x14ac:dyDescent="0.25">
      <c r="D489" s="48"/>
    </row>
    <row r="490" spans="4:4" x14ac:dyDescent="0.25">
      <c r="D490" s="48"/>
    </row>
    <row r="491" spans="4:4" x14ac:dyDescent="0.25">
      <c r="D491" s="48"/>
    </row>
    <row r="492" spans="4:4" x14ac:dyDescent="0.25">
      <c r="D492" s="48"/>
    </row>
    <row r="493" spans="4:4" x14ac:dyDescent="0.25">
      <c r="D493" s="48"/>
    </row>
    <row r="494" spans="4:4" x14ac:dyDescent="0.25">
      <c r="D494" s="48"/>
    </row>
    <row r="495" spans="4:4" x14ac:dyDescent="0.25">
      <c r="D495" s="48"/>
    </row>
    <row r="496" spans="4:4" x14ac:dyDescent="0.25">
      <c r="D496" s="48"/>
    </row>
    <row r="497" spans="4:4" x14ac:dyDescent="0.25">
      <c r="D497" s="48"/>
    </row>
    <row r="498" spans="4:4" x14ac:dyDescent="0.25">
      <c r="D498" s="48"/>
    </row>
    <row r="499" spans="4:4" x14ac:dyDescent="0.25">
      <c r="D499" s="48"/>
    </row>
    <row r="500" spans="4:4" x14ac:dyDescent="0.25">
      <c r="D500" s="48"/>
    </row>
    <row r="501" spans="4:4" x14ac:dyDescent="0.25">
      <c r="D501" s="48"/>
    </row>
    <row r="502" spans="4:4" x14ac:dyDescent="0.25">
      <c r="D502" s="48"/>
    </row>
    <row r="503" spans="4:4" x14ac:dyDescent="0.25">
      <c r="D503" s="48"/>
    </row>
    <row r="504" spans="4:4" x14ac:dyDescent="0.25">
      <c r="D504" s="48"/>
    </row>
    <row r="505" spans="4:4" x14ac:dyDescent="0.25">
      <c r="D505" s="48"/>
    </row>
    <row r="506" spans="4:4" x14ac:dyDescent="0.25">
      <c r="D506" s="48"/>
    </row>
    <row r="507" spans="4:4" x14ac:dyDescent="0.25">
      <c r="D507" s="48"/>
    </row>
    <row r="508" spans="4:4" x14ac:dyDescent="0.25">
      <c r="D508" s="48"/>
    </row>
    <row r="509" spans="4:4" x14ac:dyDescent="0.25">
      <c r="D509" s="48"/>
    </row>
    <row r="510" spans="4:4" x14ac:dyDescent="0.25">
      <c r="D510" s="48"/>
    </row>
    <row r="511" spans="4:4" x14ac:dyDescent="0.25">
      <c r="D511" s="48"/>
    </row>
    <row r="512" spans="4:4" x14ac:dyDescent="0.25">
      <c r="D512" s="48"/>
    </row>
    <row r="513" spans="4:4" x14ac:dyDescent="0.25">
      <c r="D513" s="48"/>
    </row>
    <row r="514" spans="4:4" x14ac:dyDescent="0.25">
      <c r="D514" s="48"/>
    </row>
    <row r="515" spans="4:4" x14ac:dyDescent="0.25">
      <c r="D515" s="48"/>
    </row>
    <row r="516" spans="4:4" x14ac:dyDescent="0.25">
      <c r="D516" s="48"/>
    </row>
    <row r="517" spans="4:4" x14ac:dyDescent="0.25">
      <c r="D517" s="48"/>
    </row>
    <row r="518" spans="4:4" x14ac:dyDescent="0.25">
      <c r="D518" s="48"/>
    </row>
    <row r="519" spans="4:4" x14ac:dyDescent="0.25">
      <c r="D519" s="48"/>
    </row>
    <row r="520" spans="4:4" x14ac:dyDescent="0.25">
      <c r="D520" s="48"/>
    </row>
    <row r="521" spans="4:4" x14ac:dyDescent="0.25">
      <c r="D521" s="48"/>
    </row>
    <row r="522" spans="4:4" x14ac:dyDescent="0.25">
      <c r="D522" s="48"/>
    </row>
    <row r="523" spans="4:4" x14ac:dyDescent="0.25">
      <c r="D523" s="48"/>
    </row>
    <row r="524" spans="4:4" x14ac:dyDescent="0.25">
      <c r="D524" s="48"/>
    </row>
    <row r="525" spans="4:4" x14ac:dyDescent="0.25">
      <c r="D525" s="48"/>
    </row>
    <row r="526" spans="4:4" x14ac:dyDescent="0.25">
      <c r="D526" s="48"/>
    </row>
    <row r="527" spans="4:4" x14ac:dyDescent="0.25">
      <c r="D527" s="48"/>
    </row>
    <row r="528" spans="4:4" x14ac:dyDescent="0.25">
      <c r="D528" s="48"/>
    </row>
    <row r="529" spans="4:4" x14ac:dyDescent="0.25">
      <c r="D529" s="48"/>
    </row>
    <row r="530" spans="4:4" x14ac:dyDescent="0.25">
      <c r="D530" s="48"/>
    </row>
    <row r="531" spans="4:4" x14ac:dyDescent="0.25">
      <c r="D531" s="48"/>
    </row>
    <row r="532" spans="4:4" x14ac:dyDescent="0.25">
      <c r="D532" s="48"/>
    </row>
    <row r="533" spans="4:4" x14ac:dyDescent="0.25">
      <c r="D533" s="48"/>
    </row>
    <row r="534" spans="4:4" x14ac:dyDescent="0.25">
      <c r="D534" s="48"/>
    </row>
    <row r="535" spans="4:4" x14ac:dyDescent="0.25">
      <c r="D535" s="48"/>
    </row>
    <row r="536" spans="4:4" x14ac:dyDescent="0.25">
      <c r="D536" s="48"/>
    </row>
    <row r="537" spans="4:4" x14ac:dyDescent="0.25">
      <c r="D537" s="48"/>
    </row>
    <row r="538" spans="4:4" x14ac:dyDescent="0.25">
      <c r="D538" s="48"/>
    </row>
    <row r="539" spans="4:4" x14ac:dyDescent="0.25">
      <c r="D539" s="48"/>
    </row>
    <row r="540" spans="4:4" x14ac:dyDescent="0.25">
      <c r="D540" s="48"/>
    </row>
    <row r="541" spans="4:4" x14ac:dyDescent="0.25">
      <c r="D541" s="48"/>
    </row>
    <row r="542" spans="4:4" x14ac:dyDescent="0.25">
      <c r="D542" s="48"/>
    </row>
    <row r="543" spans="4:4" x14ac:dyDescent="0.25">
      <c r="D543" s="48"/>
    </row>
    <row r="544" spans="4:4" x14ac:dyDescent="0.25">
      <c r="D544" s="48"/>
    </row>
    <row r="545" spans="4:4" x14ac:dyDescent="0.25">
      <c r="D545" s="48"/>
    </row>
    <row r="546" spans="4:4" x14ac:dyDescent="0.25">
      <c r="D546" s="48"/>
    </row>
    <row r="547" spans="4:4" x14ac:dyDescent="0.25">
      <c r="D547" s="48"/>
    </row>
    <row r="548" spans="4:4" x14ac:dyDescent="0.25">
      <c r="D548" s="48"/>
    </row>
    <row r="549" spans="4:4" x14ac:dyDescent="0.25">
      <c r="D549" s="48"/>
    </row>
    <row r="550" spans="4:4" x14ac:dyDescent="0.25">
      <c r="D550" s="48"/>
    </row>
    <row r="551" spans="4:4" x14ac:dyDescent="0.25">
      <c r="D551" s="48"/>
    </row>
    <row r="552" spans="4:4" x14ac:dyDescent="0.25">
      <c r="D552" s="48"/>
    </row>
    <row r="553" spans="4:4" x14ac:dyDescent="0.25">
      <c r="D553" s="48"/>
    </row>
    <row r="554" spans="4:4" x14ac:dyDescent="0.25">
      <c r="D554" s="48"/>
    </row>
    <row r="555" spans="4:4" x14ac:dyDescent="0.25">
      <c r="D555" s="48"/>
    </row>
    <row r="556" spans="4:4" x14ac:dyDescent="0.25">
      <c r="D556" s="48"/>
    </row>
    <row r="557" spans="4:4" x14ac:dyDescent="0.25">
      <c r="D557" s="48"/>
    </row>
    <row r="558" spans="4:4" x14ac:dyDescent="0.25">
      <c r="D558" s="48"/>
    </row>
    <row r="559" spans="4:4" x14ac:dyDescent="0.25">
      <c r="D559" s="48"/>
    </row>
    <row r="560" spans="4:4" x14ac:dyDescent="0.25">
      <c r="D560" s="48"/>
    </row>
    <row r="561" spans="4:4" x14ac:dyDescent="0.25">
      <c r="D561" s="48"/>
    </row>
    <row r="562" spans="4:4" x14ac:dyDescent="0.25">
      <c r="D562" s="48"/>
    </row>
    <row r="563" spans="4:4" x14ac:dyDescent="0.25">
      <c r="D563" s="48"/>
    </row>
    <row r="564" spans="4:4" x14ac:dyDescent="0.25">
      <c r="D564" s="48"/>
    </row>
    <row r="565" spans="4:4" x14ac:dyDescent="0.25">
      <c r="D565" s="48"/>
    </row>
    <row r="566" spans="4:4" x14ac:dyDescent="0.25">
      <c r="D566" s="48"/>
    </row>
    <row r="567" spans="4:4" x14ac:dyDescent="0.25">
      <c r="D567" s="48"/>
    </row>
    <row r="568" spans="4:4" x14ac:dyDescent="0.25">
      <c r="D568" s="48"/>
    </row>
    <row r="569" spans="4:4" x14ac:dyDescent="0.25">
      <c r="D569" s="48"/>
    </row>
    <row r="570" spans="4:4" x14ac:dyDescent="0.25">
      <c r="D570" s="48"/>
    </row>
    <row r="571" spans="4:4" x14ac:dyDescent="0.25">
      <c r="D571" s="48"/>
    </row>
    <row r="572" spans="4:4" x14ac:dyDescent="0.25">
      <c r="D572" s="48"/>
    </row>
    <row r="573" spans="4:4" x14ac:dyDescent="0.25">
      <c r="D573" s="48"/>
    </row>
    <row r="574" spans="4:4" x14ac:dyDescent="0.25">
      <c r="D574" s="48"/>
    </row>
    <row r="575" spans="4:4" x14ac:dyDescent="0.25">
      <c r="D575" s="48"/>
    </row>
    <row r="576" spans="4:4" x14ac:dyDescent="0.25">
      <c r="D576" s="48"/>
    </row>
    <row r="577" spans="4:4" x14ac:dyDescent="0.25">
      <c r="D577" s="48"/>
    </row>
    <row r="578" spans="4:4" x14ac:dyDescent="0.25">
      <c r="D578" s="48"/>
    </row>
    <row r="579" spans="4:4" x14ac:dyDescent="0.25">
      <c r="D579" s="48"/>
    </row>
    <row r="580" spans="4:4" x14ac:dyDescent="0.25">
      <c r="D580" s="48"/>
    </row>
    <row r="581" spans="4:4" x14ac:dyDescent="0.25">
      <c r="D581" s="48"/>
    </row>
    <row r="582" spans="4:4" x14ac:dyDescent="0.25">
      <c r="D582" s="48"/>
    </row>
    <row r="583" spans="4:4" x14ac:dyDescent="0.25">
      <c r="D583" s="48"/>
    </row>
    <row r="584" spans="4:4" x14ac:dyDescent="0.25">
      <c r="D584" s="48"/>
    </row>
    <row r="585" spans="4:4" x14ac:dyDescent="0.25">
      <c r="D585" s="48"/>
    </row>
    <row r="586" spans="4:4" x14ac:dyDescent="0.25">
      <c r="D586" s="48"/>
    </row>
    <row r="587" spans="4:4" x14ac:dyDescent="0.25">
      <c r="D587" s="48"/>
    </row>
    <row r="588" spans="4:4" x14ac:dyDescent="0.25">
      <c r="D588" s="48"/>
    </row>
    <row r="589" spans="4:4" x14ac:dyDescent="0.25">
      <c r="D589" s="48"/>
    </row>
    <row r="590" spans="4:4" x14ac:dyDescent="0.25">
      <c r="D590" s="48"/>
    </row>
    <row r="591" spans="4:4" x14ac:dyDescent="0.25">
      <c r="D591" s="48"/>
    </row>
    <row r="592" spans="4:4" x14ac:dyDescent="0.25">
      <c r="D592" s="48"/>
    </row>
    <row r="593" spans="4:4" x14ac:dyDescent="0.25">
      <c r="D593" s="48"/>
    </row>
    <row r="594" spans="4:4" x14ac:dyDescent="0.25">
      <c r="D594" s="48"/>
    </row>
    <row r="595" spans="4:4" x14ac:dyDescent="0.25">
      <c r="D595" s="48"/>
    </row>
    <row r="596" spans="4:4" x14ac:dyDescent="0.25">
      <c r="D596" s="48"/>
    </row>
    <row r="597" spans="4:4" x14ac:dyDescent="0.25">
      <c r="D597" s="48"/>
    </row>
    <row r="598" spans="4:4" x14ac:dyDescent="0.25">
      <c r="D598" s="48"/>
    </row>
    <row r="599" spans="4:4" x14ac:dyDescent="0.25">
      <c r="D599" s="48"/>
    </row>
    <row r="600" spans="4:4" x14ac:dyDescent="0.25">
      <c r="D600" s="48"/>
    </row>
    <row r="601" spans="4:4" x14ac:dyDescent="0.25">
      <c r="D601" s="48"/>
    </row>
    <row r="602" spans="4:4" x14ac:dyDescent="0.25">
      <c r="D602" s="48"/>
    </row>
    <row r="603" spans="4:4" x14ac:dyDescent="0.25">
      <c r="D603" s="48"/>
    </row>
    <row r="604" spans="4:4" x14ac:dyDescent="0.25">
      <c r="D604" s="48"/>
    </row>
    <row r="605" spans="4:4" x14ac:dyDescent="0.25">
      <c r="D605" s="48"/>
    </row>
    <row r="606" spans="4:4" x14ac:dyDescent="0.25">
      <c r="D606" s="48"/>
    </row>
    <row r="607" spans="4:4" x14ac:dyDescent="0.25">
      <c r="D607" s="48"/>
    </row>
    <row r="608" spans="4:4" x14ac:dyDescent="0.25">
      <c r="D608" s="48"/>
    </row>
    <row r="609" spans="4:4" x14ac:dyDescent="0.25">
      <c r="D609" s="48"/>
    </row>
    <row r="610" spans="4:4" x14ac:dyDescent="0.25">
      <c r="D610" s="48"/>
    </row>
    <row r="611" spans="4:4" x14ac:dyDescent="0.25">
      <c r="D611" s="48"/>
    </row>
    <row r="612" spans="4:4" x14ac:dyDescent="0.25">
      <c r="D612" s="48"/>
    </row>
    <row r="613" spans="4:4" x14ac:dyDescent="0.25">
      <c r="D613" s="48"/>
    </row>
    <row r="614" spans="4:4" x14ac:dyDescent="0.25">
      <c r="D614" s="48"/>
    </row>
    <row r="615" spans="4:4" x14ac:dyDescent="0.25">
      <c r="D615" s="48"/>
    </row>
    <row r="616" spans="4:4" x14ac:dyDescent="0.25">
      <c r="D616" s="48"/>
    </row>
    <row r="617" spans="4:4" x14ac:dyDescent="0.25">
      <c r="D617" s="48"/>
    </row>
    <row r="618" spans="4:4" x14ac:dyDescent="0.25">
      <c r="D618" s="48"/>
    </row>
    <row r="619" spans="4:4" x14ac:dyDescent="0.25">
      <c r="D619" s="48"/>
    </row>
    <row r="620" spans="4:4" x14ac:dyDescent="0.25">
      <c r="D620" s="48"/>
    </row>
    <row r="621" spans="4:4" x14ac:dyDescent="0.25">
      <c r="D621" s="48"/>
    </row>
    <row r="622" spans="4:4" x14ac:dyDescent="0.25">
      <c r="D622" s="48"/>
    </row>
    <row r="623" spans="4:4" x14ac:dyDescent="0.25">
      <c r="D623" s="48"/>
    </row>
    <row r="624" spans="4:4" x14ac:dyDescent="0.25">
      <c r="D624" s="48"/>
    </row>
    <row r="625" spans="4:4" x14ac:dyDescent="0.25">
      <c r="D625" s="48"/>
    </row>
    <row r="626" spans="4:4" x14ac:dyDescent="0.25">
      <c r="D626" s="48"/>
    </row>
    <row r="627" spans="4:4" x14ac:dyDescent="0.25">
      <c r="D627" s="48"/>
    </row>
    <row r="628" spans="4:4" x14ac:dyDescent="0.25">
      <c r="D628" s="48"/>
    </row>
    <row r="629" spans="4:4" x14ac:dyDescent="0.25">
      <c r="D629" s="48"/>
    </row>
    <row r="630" spans="4:4" x14ac:dyDescent="0.25">
      <c r="D630" s="48"/>
    </row>
    <row r="631" spans="4:4" x14ac:dyDescent="0.25">
      <c r="D631" s="48"/>
    </row>
    <row r="632" spans="4:4" x14ac:dyDescent="0.25">
      <c r="D632" s="48"/>
    </row>
    <row r="633" spans="4:4" x14ac:dyDescent="0.25">
      <c r="D633" s="48"/>
    </row>
    <row r="634" spans="4:4" x14ac:dyDescent="0.25">
      <c r="D634" s="48"/>
    </row>
    <row r="635" spans="4:4" x14ac:dyDescent="0.25">
      <c r="D635" s="48"/>
    </row>
    <row r="636" spans="4:4" x14ac:dyDescent="0.25">
      <c r="D636" s="48"/>
    </row>
    <row r="637" spans="4:4" x14ac:dyDescent="0.25">
      <c r="D637" s="48"/>
    </row>
    <row r="638" spans="4:4" x14ac:dyDescent="0.25">
      <c r="D638" s="48"/>
    </row>
    <row r="639" spans="4:4" x14ac:dyDescent="0.25">
      <c r="D639" s="48"/>
    </row>
    <row r="640" spans="4:4" x14ac:dyDescent="0.25">
      <c r="D640" s="48"/>
    </row>
    <row r="641" spans="4:4" x14ac:dyDescent="0.25">
      <c r="D641" s="48"/>
    </row>
    <row r="642" spans="4:4" x14ac:dyDescent="0.25">
      <c r="D642" s="48"/>
    </row>
    <row r="643" spans="4:4" x14ac:dyDescent="0.25">
      <c r="D643" s="48"/>
    </row>
    <row r="644" spans="4:4" x14ac:dyDescent="0.25">
      <c r="D644" s="48"/>
    </row>
    <row r="645" spans="4:4" x14ac:dyDescent="0.25">
      <c r="D645" s="48"/>
    </row>
    <row r="646" spans="4:4" x14ac:dyDescent="0.25">
      <c r="D646" s="48"/>
    </row>
    <row r="647" spans="4:4" x14ac:dyDescent="0.25">
      <c r="D647" s="48"/>
    </row>
    <row r="648" spans="4:4" x14ac:dyDescent="0.25">
      <c r="D648" s="48"/>
    </row>
    <row r="649" spans="4:4" x14ac:dyDescent="0.25">
      <c r="D649" s="48"/>
    </row>
    <row r="650" spans="4:4" x14ac:dyDescent="0.25">
      <c r="D650" s="48"/>
    </row>
    <row r="651" spans="4:4" x14ac:dyDescent="0.25">
      <c r="D651" s="48"/>
    </row>
    <row r="652" spans="4:4" x14ac:dyDescent="0.25">
      <c r="D652" s="48"/>
    </row>
    <row r="653" spans="4:4" x14ac:dyDescent="0.25">
      <c r="D653" s="48"/>
    </row>
    <row r="654" spans="4:4" x14ac:dyDescent="0.25">
      <c r="D654" s="48"/>
    </row>
    <row r="655" spans="4:4" x14ac:dyDescent="0.25">
      <c r="D655" s="48"/>
    </row>
    <row r="656" spans="4:4" x14ac:dyDescent="0.25">
      <c r="D656" s="48"/>
    </row>
    <row r="657" spans="4:4" x14ac:dyDescent="0.25">
      <c r="D657" s="48"/>
    </row>
    <row r="658" spans="4:4" x14ac:dyDescent="0.25">
      <c r="D658" s="48"/>
    </row>
    <row r="659" spans="4:4" x14ac:dyDescent="0.25">
      <c r="D659" s="48"/>
    </row>
    <row r="660" spans="4:4" x14ac:dyDescent="0.25">
      <c r="D660" s="48"/>
    </row>
    <row r="661" spans="4:4" x14ac:dyDescent="0.25">
      <c r="D661" s="48"/>
    </row>
    <row r="662" spans="4:4" x14ac:dyDescent="0.25">
      <c r="D662" s="48"/>
    </row>
    <row r="663" spans="4:4" x14ac:dyDescent="0.25">
      <c r="D663" s="48"/>
    </row>
    <row r="664" spans="4:4" x14ac:dyDescent="0.25">
      <c r="D664" s="48"/>
    </row>
    <row r="665" spans="4:4" x14ac:dyDescent="0.25">
      <c r="D665" s="48"/>
    </row>
    <row r="666" spans="4:4" x14ac:dyDescent="0.25">
      <c r="D666" s="48"/>
    </row>
    <row r="667" spans="4:4" x14ac:dyDescent="0.25">
      <c r="D667" s="48"/>
    </row>
    <row r="668" spans="4:4" x14ac:dyDescent="0.25">
      <c r="D668" s="48"/>
    </row>
    <row r="669" spans="4:4" x14ac:dyDescent="0.25">
      <c r="D669" s="48"/>
    </row>
    <row r="670" spans="4:4" x14ac:dyDescent="0.25">
      <c r="D670" s="48"/>
    </row>
    <row r="671" spans="4:4" x14ac:dyDescent="0.25">
      <c r="D671" s="48"/>
    </row>
    <row r="672" spans="4:4" x14ac:dyDescent="0.25">
      <c r="D672" s="48"/>
    </row>
    <row r="673" spans="4:4" x14ac:dyDescent="0.25">
      <c r="D673" s="48"/>
    </row>
    <row r="674" spans="4:4" x14ac:dyDescent="0.25">
      <c r="D674" s="48"/>
    </row>
    <row r="675" spans="4:4" x14ac:dyDescent="0.25">
      <c r="D675" s="48"/>
    </row>
    <row r="676" spans="4:4" x14ac:dyDescent="0.25">
      <c r="D676" s="48"/>
    </row>
    <row r="677" spans="4:4" x14ac:dyDescent="0.25">
      <c r="D677" s="48"/>
    </row>
    <row r="678" spans="4:4" x14ac:dyDescent="0.25">
      <c r="D678" s="48"/>
    </row>
    <row r="679" spans="4:4" x14ac:dyDescent="0.25">
      <c r="D679" s="48"/>
    </row>
    <row r="680" spans="4:4" x14ac:dyDescent="0.25">
      <c r="D680" s="48"/>
    </row>
    <row r="681" spans="4:4" x14ac:dyDescent="0.25">
      <c r="D681" s="48"/>
    </row>
    <row r="682" spans="4:4" x14ac:dyDescent="0.25">
      <c r="D682" s="48"/>
    </row>
    <row r="683" spans="4:4" x14ac:dyDescent="0.25">
      <c r="D683" s="48"/>
    </row>
    <row r="684" spans="4:4" x14ac:dyDescent="0.25">
      <c r="D684" s="48"/>
    </row>
    <row r="685" spans="4:4" x14ac:dyDescent="0.25">
      <c r="D685" s="48"/>
    </row>
    <row r="686" spans="4:4" x14ac:dyDescent="0.25">
      <c r="D686" s="48"/>
    </row>
    <row r="687" spans="4:4" x14ac:dyDescent="0.25">
      <c r="D687" s="48"/>
    </row>
    <row r="688" spans="4:4" x14ac:dyDescent="0.25">
      <c r="D688" s="48"/>
    </row>
    <row r="689" spans="4:4" x14ac:dyDescent="0.25">
      <c r="D689" s="48"/>
    </row>
    <row r="690" spans="4:4" x14ac:dyDescent="0.25">
      <c r="D690" s="48"/>
    </row>
    <row r="691" spans="4:4" x14ac:dyDescent="0.25">
      <c r="D691" s="48"/>
    </row>
    <row r="692" spans="4:4" x14ac:dyDescent="0.25">
      <c r="D692" s="48"/>
    </row>
    <row r="693" spans="4:4" x14ac:dyDescent="0.25">
      <c r="D693" s="48"/>
    </row>
    <row r="694" spans="4:4" x14ac:dyDescent="0.25">
      <c r="D694" s="48"/>
    </row>
    <row r="695" spans="4:4" x14ac:dyDescent="0.25">
      <c r="D695" s="48"/>
    </row>
    <row r="696" spans="4:4" x14ac:dyDescent="0.25">
      <c r="D696" s="48"/>
    </row>
    <row r="697" spans="4:4" x14ac:dyDescent="0.25">
      <c r="D697" s="48"/>
    </row>
    <row r="698" spans="4:4" x14ac:dyDescent="0.25">
      <c r="D698" s="48"/>
    </row>
    <row r="699" spans="4:4" x14ac:dyDescent="0.25">
      <c r="D699" s="48"/>
    </row>
    <row r="700" spans="4:4" x14ac:dyDescent="0.25">
      <c r="D700" s="48"/>
    </row>
    <row r="701" spans="4:4" x14ac:dyDescent="0.25">
      <c r="D701" s="48"/>
    </row>
    <row r="702" spans="4:4" x14ac:dyDescent="0.25">
      <c r="D702" s="48"/>
    </row>
    <row r="703" spans="4:4" x14ac:dyDescent="0.25">
      <c r="D703" s="48"/>
    </row>
    <row r="704" spans="4:4" x14ac:dyDescent="0.25">
      <c r="D704" s="48"/>
    </row>
    <row r="705" spans="4:4" x14ac:dyDescent="0.25">
      <c r="D705" s="48"/>
    </row>
    <row r="706" spans="4:4" x14ac:dyDescent="0.25">
      <c r="D706" s="48"/>
    </row>
    <row r="707" spans="4:4" x14ac:dyDescent="0.25">
      <c r="D707" s="48"/>
    </row>
    <row r="708" spans="4:4" x14ac:dyDescent="0.25">
      <c r="D708" s="48"/>
    </row>
    <row r="709" spans="4:4" x14ac:dyDescent="0.25">
      <c r="D709" s="48"/>
    </row>
    <row r="710" spans="4:4" x14ac:dyDescent="0.25">
      <c r="D710" s="48"/>
    </row>
    <row r="711" spans="4:4" x14ac:dyDescent="0.25">
      <c r="D711" s="48"/>
    </row>
    <row r="712" spans="4:4" x14ac:dyDescent="0.25">
      <c r="D712" s="48"/>
    </row>
    <row r="713" spans="4:4" x14ac:dyDescent="0.25">
      <c r="D713" s="48"/>
    </row>
    <row r="714" spans="4:4" x14ac:dyDescent="0.25">
      <c r="D714" s="48"/>
    </row>
    <row r="715" spans="4:4" x14ac:dyDescent="0.25">
      <c r="D715" s="48"/>
    </row>
    <row r="716" spans="4:4" x14ac:dyDescent="0.25">
      <c r="D716" s="48"/>
    </row>
    <row r="717" spans="4:4" x14ac:dyDescent="0.25">
      <c r="D717" s="48"/>
    </row>
    <row r="718" spans="4:4" x14ac:dyDescent="0.25">
      <c r="D718" s="48"/>
    </row>
    <row r="719" spans="4:4" x14ac:dyDescent="0.25">
      <c r="D719" s="48"/>
    </row>
    <row r="720" spans="4:4" x14ac:dyDescent="0.25">
      <c r="D720" s="48"/>
    </row>
    <row r="721" spans="4:4" x14ac:dyDescent="0.25">
      <c r="D721" s="48"/>
    </row>
    <row r="722" spans="4:4" x14ac:dyDescent="0.25">
      <c r="D722" s="48"/>
    </row>
    <row r="723" spans="4:4" x14ac:dyDescent="0.25">
      <c r="D723" s="48"/>
    </row>
    <row r="724" spans="4:4" x14ac:dyDescent="0.25">
      <c r="D724" s="48"/>
    </row>
    <row r="725" spans="4:4" x14ac:dyDescent="0.25">
      <c r="D725" s="48"/>
    </row>
    <row r="726" spans="4:4" x14ac:dyDescent="0.25">
      <c r="D726" s="48"/>
    </row>
    <row r="727" spans="4:4" x14ac:dyDescent="0.25">
      <c r="D727" s="48"/>
    </row>
    <row r="728" spans="4:4" x14ac:dyDescent="0.25">
      <c r="D728" s="48"/>
    </row>
    <row r="729" spans="4:4" x14ac:dyDescent="0.25">
      <c r="D729" s="48"/>
    </row>
    <row r="730" spans="4:4" x14ac:dyDescent="0.25">
      <c r="D730" s="48"/>
    </row>
    <row r="731" spans="4:4" x14ac:dyDescent="0.25">
      <c r="D731" s="48"/>
    </row>
    <row r="732" spans="4:4" x14ac:dyDescent="0.25">
      <c r="D732" s="48"/>
    </row>
    <row r="733" spans="4:4" x14ac:dyDescent="0.25">
      <c r="D733" s="48"/>
    </row>
    <row r="734" spans="4:4" x14ac:dyDescent="0.25">
      <c r="D734" s="48"/>
    </row>
    <row r="735" spans="4:4" x14ac:dyDescent="0.25">
      <c r="D735" s="48"/>
    </row>
    <row r="736" spans="4:4" x14ac:dyDescent="0.25">
      <c r="D736" s="48"/>
    </row>
    <row r="737" spans="4:4" x14ac:dyDescent="0.25">
      <c r="D737" s="48"/>
    </row>
    <row r="738" spans="4:4" x14ac:dyDescent="0.25">
      <c r="D738" s="48"/>
    </row>
    <row r="739" spans="4:4" x14ac:dyDescent="0.25">
      <c r="D739" s="48"/>
    </row>
    <row r="740" spans="4:4" x14ac:dyDescent="0.25">
      <c r="D740" s="48"/>
    </row>
    <row r="741" spans="4:4" x14ac:dyDescent="0.25">
      <c r="D741" s="48"/>
    </row>
    <row r="742" spans="4:4" x14ac:dyDescent="0.25">
      <c r="D742" s="48"/>
    </row>
    <row r="743" spans="4:4" x14ac:dyDescent="0.25">
      <c r="D743" s="48"/>
    </row>
    <row r="744" spans="4:4" x14ac:dyDescent="0.25">
      <c r="D744" s="48"/>
    </row>
    <row r="745" spans="4:4" x14ac:dyDescent="0.25">
      <c r="D745" s="48"/>
    </row>
    <row r="746" spans="4:4" x14ac:dyDescent="0.25">
      <c r="D746" s="48"/>
    </row>
    <row r="747" spans="4:4" x14ac:dyDescent="0.25">
      <c r="D747" s="48"/>
    </row>
    <row r="748" spans="4:4" x14ac:dyDescent="0.25">
      <c r="D748" s="48"/>
    </row>
    <row r="749" spans="4:4" x14ac:dyDescent="0.25">
      <c r="D749" s="48"/>
    </row>
    <row r="750" spans="4:4" x14ac:dyDescent="0.25">
      <c r="D750" s="48"/>
    </row>
    <row r="751" spans="4:4" x14ac:dyDescent="0.25">
      <c r="D751" s="48"/>
    </row>
    <row r="752" spans="4:4" x14ac:dyDescent="0.25">
      <c r="D752" s="48"/>
    </row>
    <row r="753" spans="4:4" x14ac:dyDescent="0.25">
      <c r="D753" s="48"/>
    </row>
    <row r="754" spans="4:4" x14ac:dyDescent="0.25">
      <c r="D754" s="48"/>
    </row>
    <row r="755" spans="4:4" x14ac:dyDescent="0.25">
      <c r="D755" s="48"/>
    </row>
    <row r="756" spans="4:4" x14ac:dyDescent="0.25">
      <c r="D756" s="48"/>
    </row>
    <row r="757" spans="4:4" x14ac:dyDescent="0.25">
      <c r="D757" s="48"/>
    </row>
    <row r="758" spans="4:4" x14ac:dyDescent="0.25">
      <c r="D758" s="48"/>
    </row>
    <row r="759" spans="4:4" x14ac:dyDescent="0.25">
      <c r="D759" s="48"/>
    </row>
    <row r="760" spans="4:4" x14ac:dyDescent="0.25">
      <c r="D760" s="48"/>
    </row>
    <row r="761" spans="4:4" x14ac:dyDescent="0.25">
      <c r="D761" s="48"/>
    </row>
    <row r="762" spans="4:4" x14ac:dyDescent="0.25">
      <c r="D762" s="48"/>
    </row>
    <row r="763" spans="4:4" x14ac:dyDescent="0.25">
      <c r="D763" s="48"/>
    </row>
    <row r="764" spans="4:4" x14ac:dyDescent="0.25">
      <c r="D764" s="48"/>
    </row>
    <row r="765" spans="4:4" x14ac:dyDescent="0.25">
      <c r="D765" s="48"/>
    </row>
    <row r="766" spans="4:4" x14ac:dyDescent="0.25">
      <c r="D766" s="48"/>
    </row>
    <row r="767" spans="4:4" x14ac:dyDescent="0.25">
      <c r="D767" s="48"/>
    </row>
    <row r="768" spans="4:4" x14ac:dyDescent="0.25">
      <c r="D768" s="48"/>
    </row>
    <row r="769" spans="4:4" x14ac:dyDescent="0.25">
      <c r="D769" s="48"/>
    </row>
    <row r="770" spans="4:4" x14ac:dyDescent="0.25">
      <c r="D770" s="48"/>
    </row>
    <row r="771" spans="4:4" x14ac:dyDescent="0.25">
      <c r="D771" s="48"/>
    </row>
    <row r="772" spans="4:4" x14ac:dyDescent="0.25">
      <c r="D772" s="48"/>
    </row>
    <row r="773" spans="4:4" x14ac:dyDescent="0.25">
      <c r="D773" s="48"/>
    </row>
    <row r="774" spans="4:4" x14ac:dyDescent="0.25">
      <c r="D774" s="48"/>
    </row>
    <row r="775" spans="4:4" x14ac:dyDescent="0.25">
      <c r="D775" s="48"/>
    </row>
    <row r="776" spans="4:4" x14ac:dyDescent="0.25">
      <c r="D776" s="48"/>
    </row>
    <row r="777" spans="4:4" x14ac:dyDescent="0.25">
      <c r="D777" s="48"/>
    </row>
    <row r="778" spans="4:4" x14ac:dyDescent="0.25">
      <c r="D778" s="48"/>
    </row>
    <row r="779" spans="4:4" x14ac:dyDescent="0.25">
      <c r="D779" s="48"/>
    </row>
    <row r="780" spans="4:4" x14ac:dyDescent="0.25">
      <c r="D780" s="48"/>
    </row>
    <row r="781" spans="4:4" x14ac:dyDescent="0.25">
      <c r="D781" s="48"/>
    </row>
    <row r="782" spans="4:4" x14ac:dyDescent="0.25">
      <c r="D782" s="48"/>
    </row>
    <row r="783" spans="4:4" x14ac:dyDescent="0.25">
      <c r="D783" s="48"/>
    </row>
    <row r="784" spans="4:4" x14ac:dyDescent="0.25">
      <c r="D784" s="48"/>
    </row>
    <row r="785" spans="4:4" x14ac:dyDescent="0.25">
      <c r="D785" s="48"/>
    </row>
    <row r="786" spans="4:4" x14ac:dyDescent="0.25">
      <c r="D786" s="48"/>
    </row>
    <row r="787" spans="4:4" x14ac:dyDescent="0.25">
      <c r="D787" s="48"/>
    </row>
    <row r="788" spans="4:4" x14ac:dyDescent="0.25">
      <c r="D788" s="48"/>
    </row>
    <row r="789" spans="4:4" x14ac:dyDescent="0.25">
      <c r="D789" s="48"/>
    </row>
    <row r="790" spans="4:4" x14ac:dyDescent="0.25">
      <c r="D790" s="48"/>
    </row>
  </sheetData>
  <conditionalFormatting sqref="B11">
    <cfRule type="cellIs" dxfId="5" priority="1" stopIfTrue="1" operator="lessThan">
      <formula>0</formula>
    </cfRule>
  </conditionalFormatting>
  <conditionalFormatting sqref="B8:C10">
    <cfRule type="cellIs" dxfId="4" priority="3" stopIfTrue="1" operator="lessThan">
      <formula>0</formula>
    </cfRule>
  </conditionalFormatting>
  <conditionalFormatting sqref="D8:G9">
    <cfRule type="cellIs" dxfId="3" priority="4" stopIfTrue="1" operator="lessThan">
      <formula>0</formula>
    </cfRule>
  </conditionalFormatting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AC2A-6F2E-4384-A58F-AF683B4A54EC}">
  <dimension ref="A1:E790"/>
  <sheetViews>
    <sheetView topLeftCell="A75" workbookViewId="0">
      <selection activeCell="D99" sqref="D99"/>
    </sheetView>
  </sheetViews>
  <sheetFormatPr baseColWidth="10" defaultColWidth="11.42578125" defaultRowHeight="15" x14ac:dyDescent="0.25"/>
  <cols>
    <col min="1" max="1" width="31.28515625" style="1" customWidth="1"/>
    <col min="2" max="3" width="45.42578125" style="1" customWidth="1"/>
    <col min="4" max="4" width="30.28515625" style="47" customWidth="1"/>
    <col min="5" max="16384" width="11.42578125" style="1"/>
  </cols>
  <sheetData>
    <row r="1" spans="1:5" ht="18" customHeight="1" x14ac:dyDescent="0.3">
      <c r="A1" s="2" t="s">
        <v>147</v>
      </c>
      <c r="B1" s="3"/>
      <c r="C1" s="3"/>
      <c r="D1" s="49"/>
    </row>
    <row r="2" spans="1:5" ht="18.75" x14ac:dyDescent="0.3">
      <c r="A2" s="2" t="str">
        <f>KFP_ANTRAGSPHASE!A4</f>
        <v>Projekttitel</v>
      </c>
      <c r="B2" s="3"/>
      <c r="C2" s="3"/>
      <c r="D2" s="49"/>
    </row>
    <row r="3" spans="1:5" ht="18.75" x14ac:dyDescent="0.3">
      <c r="A3" s="2" t="str">
        <f>KFP_ANTRAGSPHASE!A5</f>
        <v>Künstler*in/ Gruppe</v>
      </c>
      <c r="B3" s="3"/>
      <c r="C3" s="3"/>
      <c r="D3" s="49"/>
    </row>
    <row r="4" spans="1:5" ht="13.5" customHeight="1" x14ac:dyDescent="0.25">
      <c r="A4" s="4"/>
      <c r="B4" s="3"/>
      <c r="C4" s="3"/>
      <c r="D4" s="49"/>
    </row>
    <row r="5" spans="1:5" ht="15.6" customHeight="1" x14ac:dyDescent="0.25">
      <c r="A5" s="5" t="s">
        <v>0</v>
      </c>
      <c r="B5" s="6" t="s">
        <v>1</v>
      </c>
      <c r="C5" s="6" t="s">
        <v>148</v>
      </c>
      <c r="D5" s="50"/>
    </row>
    <row r="6" spans="1:5" ht="15.6" customHeight="1" x14ac:dyDescent="0.25">
      <c r="A6" s="8"/>
      <c r="B6" s="9"/>
      <c r="C6" s="9"/>
      <c r="D6" s="51"/>
    </row>
    <row r="7" spans="1:5" ht="15.6" customHeight="1" x14ac:dyDescent="0.25">
      <c r="A7" s="10" t="s">
        <v>2</v>
      </c>
      <c r="B7" s="3"/>
      <c r="D7" s="51"/>
    </row>
    <row r="8" spans="1:5" ht="15.6" customHeight="1" x14ac:dyDescent="0.25">
      <c r="A8" s="11" t="s">
        <v>3</v>
      </c>
      <c r="B8" s="12">
        <v>3100</v>
      </c>
      <c r="C8" s="3"/>
      <c r="D8" s="52"/>
    </row>
    <row r="9" spans="1:5" ht="15.6" customHeight="1" x14ac:dyDescent="0.25">
      <c r="A9" s="5" t="s">
        <v>4</v>
      </c>
      <c r="B9" s="12">
        <v>310</v>
      </c>
      <c r="C9" s="12"/>
      <c r="D9" s="52"/>
    </row>
    <row r="10" spans="1:5" ht="15.6" customHeight="1" x14ac:dyDescent="0.25">
      <c r="A10" s="5"/>
      <c r="B10" s="12"/>
      <c r="C10" s="12"/>
      <c r="D10" s="51"/>
    </row>
    <row r="11" spans="1:5" s="2" customFormat="1" ht="18.75" x14ac:dyDescent="0.3">
      <c r="A11" s="10" t="s">
        <v>149</v>
      </c>
      <c r="B11" s="59">
        <v>7</v>
      </c>
    </row>
    <row r="12" spans="1:5" ht="40.5" customHeight="1" x14ac:dyDescent="0.3">
      <c r="A12" s="13"/>
      <c r="B12" s="13"/>
      <c r="C12" s="14"/>
      <c r="D12" s="53"/>
    </row>
    <row r="13" spans="1:5" ht="18.600000000000001" customHeight="1" x14ac:dyDescent="0.3">
      <c r="A13" s="15" t="s">
        <v>5</v>
      </c>
      <c r="B13" s="16"/>
      <c r="C13" s="15" t="s">
        <v>195</v>
      </c>
      <c r="D13" s="43" t="s">
        <v>186</v>
      </c>
      <c r="E13" s="34" t="s">
        <v>61</v>
      </c>
    </row>
    <row r="14" spans="1:5" ht="16.149999999999999" customHeight="1" x14ac:dyDescent="0.25">
      <c r="A14" s="17"/>
      <c r="B14" s="18"/>
      <c r="C14" s="18"/>
      <c r="D14" s="44"/>
    </row>
    <row r="15" spans="1:5" ht="16.149999999999999" customHeight="1" x14ac:dyDescent="0.25">
      <c r="A15" s="19" t="s">
        <v>6</v>
      </c>
      <c r="B15" s="18"/>
      <c r="C15" s="18"/>
      <c r="D15" s="45"/>
    </row>
    <row r="16" spans="1:5" ht="16.149999999999999" customHeight="1" x14ac:dyDescent="0.25">
      <c r="A16" s="19" t="s">
        <v>7</v>
      </c>
      <c r="B16" s="18"/>
      <c r="C16" s="18"/>
      <c r="D16" s="45"/>
    </row>
    <row r="17" spans="1:5" ht="16.149999999999999" customHeight="1" x14ac:dyDescent="0.25">
      <c r="A17" s="21" t="s">
        <v>150</v>
      </c>
      <c r="B17" s="21" t="s">
        <v>154</v>
      </c>
      <c r="C17" s="26">
        <f>(3*$B$8)+($B$11*$B$9)</f>
        <v>11470</v>
      </c>
      <c r="D17" s="46">
        <f ca="1">SUMIF(Belegtabelle!$C$2:$C$339,A17,Belegtabelle!$G$2:$G$338)</f>
        <v>10200</v>
      </c>
      <c r="E17" s="39">
        <f ca="1">C17-D17</f>
        <v>1270</v>
      </c>
    </row>
    <row r="18" spans="1:5" ht="16.149999999999999" customHeight="1" x14ac:dyDescent="0.25">
      <c r="A18" s="21" t="s">
        <v>151</v>
      </c>
      <c r="B18" s="21" t="s">
        <v>155</v>
      </c>
      <c r="C18" s="26">
        <f>(1.5*$B$8)+(0*$B$9)</f>
        <v>4650</v>
      </c>
      <c r="D18" s="46">
        <f ca="1">SUMIF(Belegtabelle!$C$2:$C$339,A18,Belegtabelle!$G$2:$G$338)</f>
        <v>325</v>
      </c>
      <c r="E18" s="39">
        <f t="shared" ref="E18:E79" ca="1" si="0">C18-D18</f>
        <v>4325</v>
      </c>
    </row>
    <row r="19" spans="1:5" ht="16.149999999999999" customHeight="1" x14ac:dyDescent="0.25">
      <c r="A19" s="21" t="s">
        <v>152</v>
      </c>
      <c r="B19" s="21" t="s">
        <v>156</v>
      </c>
      <c r="C19" s="26">
        <f>(2*$B$8)+($B$11*$B$9)</f>
        <v>8370</v>
      </c>
      <c r="D19" s="46">
        <f ca="1">SUMIF(Belegtabelle!$C$2:$C$339,A19,Belegtabelle!$G$2:$G$338)</f>
        <v>3400</v>
      </c>
      <c r="E19" s="39">
        <f t="shared" ca="1" si="0"/>
        <v>4970</v>
      </c>
    </row>
    <row r="20" spans="1:5" ht="31.9" customHeight="1" x14ac:dyDescent="0.25">
      <c r="A20" s="21" t="s">
        <v>153</v>
      </c>
      <c r="B20" s="23" t="s">
        <v>157</v>
      </c>
      <c r="C20" s="26">
        <f t="shared" ref="C20" si="1">(2*$B$8)+($B$11*$B$9)</f>
        <v>8370</v>
      </c>
      <c r="D20" s="46">
        <f ca="1">SUMIF(Belegtabelle!$C$2:$C$339,A20,Belegtabelle!$G$2:$G$338)</f>
        <v>10700</v>
      </c>
      <c r="E20" s="39">
        <f t="shared" ca="1" si="0"/>
        <v>-2330</v>
      </c>
    </row>
    <row r="21" spans="1:5" ht="31.9" customHeight="1" x14ac:dyDescent="0.25">
      <c r="A21" s="21" t="s">
        <v>160</v>
      </c>
      <c r="B21" s="21" t="s">
        <v>158</v>
      </c>
      <c r="C21" s="26">
        <f>(2*$B$8)+(0*$B$9)</f>
        <v>6200</v>
      </c>
      <c r="D21" s="46">
        <f ca="1">SUMIF(Belegtabelle!$C$2:$C$339,A21,Belegtabelle!$G$2:$G$338)</f>
        <v>3100</v>
      </c>
      <c r="E21" s="39">
        <f t="shared" ca="1" si="0"/>
        <v>3100</v>
      </c>
    </row>
    <row r="22" spans="1:5" ht="49.5" customHeight="1" x14ac:dyDescent="0.25">
      <c r="A22" s="21" t="s">
        <v>159</v>
      </c>
      <c r="B22" s="21" t="s">
        <v>161</v>
      </c>
      <c r="C22" s="26">
        <f>(2*$B$8)+(0*$B$9)</f>
        <v>6200</v>
      </c>
      <c r="D22" s="46">
        <f ca="1">SUMIF(Belegtabelle!$C$2:$C$339,A22,Belegtabelle!$G$2:$G$338)</f>
        <v>9300</v>
      </c>
      <c r="E22" s="39">
        <f t="shared" ca="1" si="0"/>
        <v>-3100</v>
      </c>
    </row>
    <row r="23" spans="1:5" ht="16.149999999999999" customHeight="1" x14ac:dyDescent="0.25">
      <c r="A23" s="21" t="s">
        <v>162</v>
      </c>
      <c r="B23" s="21" t="s">
        <v>8</v>
      </c>
      <c r="C23" s="22">
        <v>2000</v>
      </c>
      <c r="D23" s="46">
        <f ca="1">SUMIF(Belegtabelle!$C$2:$C$339,A23,Belegtabelle!$G$2:$G$338)</f>
        <v>2000</v>
      </c>
      <c r="E23" s="39">
        <f t="shared" ca="1" si="0"/>
        <v>0</v>
      </c>
    </row>
    <row r="24" spans="1:5" ht="32.25" customHeight="1" x14ac:dyDescent="0.25">
      <c r="A24" s="21" t="s">
        <v>163</v>
      </c>
      <c r="B24" s="21" t="s">
        <v>8</v>
      </c>
      <c r="C24" s="22">
        <v>700</v>
      </c>
      <c r="D24" s="46">
        <f ca="1">SUMIF(Belegtabelle!$C$2:$C$339,A24,Belegtabelle!$G$2:$G$338)</f>
        <v>749</v>
      </c>
      <c r="E24" s="39">
        <f t="shared" ca="1" si="0"/>
        <v>-49</v>
      </c>
    </row>
    <row r="25" spans="1:5" ht="30.75" customHeight="1" x14ac:dyDescent="0.25">
      <c r="A25" s="21" t="s">
        <v>164</v>
      </c>
      <c r="B25" s="21" t="s">
        <v>165</v>
      </c>
      <c r="C25" s="22">
        <v>3500</v>
      </c>
      <c r="D25" s="46">
        <f ca="1">SUMIF(Belegtabelle!$C$2:$C$339,A25,Belegtabelle!$G$2:$G$338)</f>
        <v>2400</v>
      </c>
      <c r="E25" s="39">
        <f t="shared" ca="1" si="0"/>
        <v>1100</v>
      </c>
    </row>
    <row r="26" spans="1:5" ht="16.149999999999999" customHeight="1" x14ac:dyDescent="0.25">
      <c r="A26" s="18"/>
      <c r="B26" s="18"/>
      <c r="C26" s="22"/>
      <c r="D26" s="46"/>
      <c r="E26" s="39">
        <f t="shared" si="0"/>
        <v>0</v>
      </c>
    </row>
    <row r="27" spans="1:5" ht="16.149999999999999" customHeight="1" x14ac:dyDescent="0.25">
      <c r="A27" s="24" t="s">
        <v>9</v>
      </c>
      <c r="B27" s="18"/>
      <c r="C27" s="25">
        <f t="shared" ref="C27:D27" si="2">SUM(C17:C26)</f>
        <v>51460</v>
      </c>
      <c r="D27" s="25">
        <f t="shared" ca="1" si="2"/>
        <v>42174</v>
      </c>
      <c r="E27" s="39">
        <f t="shared" ca="1" si="0"/>
        <v>9286</v>
      </c>
    </row>
    <row r="28" spans="1:5" ht="16.149999999999999" customHeight="1" x14ac:dyDescent="0.25">
      <c r="A28" s="18"/>
      <c r="B28" s="18"/>
      <c r="C28" s="22"/>
      <c r="D28" s="46"/>
      <c r="E28" s="39"/>
    </row>
    <row r="29" spans="1:5" ht="16.149999999999999" customHeight="1" x14ac:dyDescent="0.25">
      <c r="A29" s="19" t="s">
        <v>10</v>
      </c>
      <c r="B29" s="21" t="s">
        <v>11</v>
      </c>
      <c r="C29" s="58">
        <f>5%*(C27-C17+C34)</f>
        <v>2049.5</v>
      </c>
      <c r="D29" s="40"/>
      <c r="E29" s="39">
        <f t="shared" si="0"/>
        <v>2049.5</v>
      </c>
    </row>
    <row r="30" spans="1:5" ht="16.149999999999999" customHeight="1" x14ac:dyDescent="0.25">
      <c r="A30" s="18"/>
      <c r="B30" s="18"/>
      <c r="C30" s="22"/>
      <c r="D30" s="46"/>
      <c r="E30" s="39"/>
    </row>
    <row r="31" spans="1:5" ht="23.25" customHeight="1" x14ac:dyDescent="0.25">
      <c r="A31" s="19" t="s">
        <v>12</v>
      </c>
      <c r="B31" s="18"/>
      <c r="C31" s="22"/>
      <c r="D31" s="46"/>
      <c r="E31" s="39"/>
    </row>
    <row r="32" spans="1:5" ht="16.149999999999999" customHeight="1" x14ac:dyDescent="0.25">
      <c r="A32" s="21" t="s">
        <v>13</v>
      </c>
      <c r="B32" s="21" t="s">
        <v>166</v>
      </c>
      <c r="C32" s="26">
        <f>(3*$B$8)*1.19</f>
        <v>11067</v>
      </c>
      <c r="D32" s="46">
        <f ca="1">SUMIF(Belegtabelle!$C$2:$C$339,A32,Belegtabelle!$G$2:$G$338)</f>
        <v>11067</v>
      </c>
      <c r="E32" s="39">
        <f t="shared" ca="1" si="0"/>
        <v>0</v>
      </c>
    </row>
    <row r="33" spans="1:5" ht="16.149999999999999" customHeight="1" x14ac:dyDescent="0.25">
      <c r="A33" s="21" t="s">
        <v>14</v>
      </c>
      <c r="B33" s="21" t="s">
        <v>161</v>
      </c>
      <c r="C33" s="26">
        <f t="shared" ref="C33" si="3">(2*$B$8)+($B$11*$B$9)</f>
        <v>8370</v>
      </c>
      <c r="D33" s="46">
        <f ca="1">SUMIF(Belegtabelle!$C$2:$C$339,A33,Belegtabelle!$G$2:$G$338)</f>
        <v>6200</v>
      </c>
      <c r="E33" s="39">
        <f t="shared" ca="1" si="0"/>
        <v>2170</v>
      </c>
    </row>
    <row r="34" spans="1:5" ht="31.9" customHeight="1" x14ac:dyDescent="0.25">
      <c r="A34" s="21" t="s">
        <v>167</v>
      </c>
      <c r="B34" s="21" t="s">
        <v>8</v>
      </c>
      <c r="C34" s="22">
        <v>1000</v>
      </c>
      <c r="D34" s="46">
        <f ca="1">SUMIF(Belegtabelle!$C$2:$C$339,A34,Belegtabelle!$G$2:$G$338)</f>
        <v>1800</v>
      </c>
      <c r="E34" s="39">
        <f t="shared" ca="1" si="0"/>
        <v>-800</v>
      </c>
    </row>
    <row r="35" spans="1:5" ht="16.149999999999999" customHeight="1" x14ac:dyDescent="0.25">
      <c r="A35" s="18"/>
      <c r="B35" s="18"/>
      <c r="C35" s="22"/>
      <c r="D35" s="46"/>
      <c r="E35" s="39"/>
    </row>
    <row r="36" spans="1:5" ht="16.149999999999999" customHeight="1" x14ac:dyDescent="0.25">
      <c r="A36" s="24" t="s">
        <v>15</v>
      </c>
      <c r="B36" s="18"/>
      <c r="C36" s="25">
        <f t="shared" ref="C36:D36" si="4">SUM(C32:C35)</f>
        <v>20437</v>
      </c>
      <c r="D36" s="25">
        <f t="shared" ca="1" si="4"/>
        <v>19067</v>
      </c>
      <c r="E36" s="39">
        <f t="shared" ca="1" si="0"/>
        <v>1370</v>
      </c>
    </row>
    <row r="37" spans="1:5" ht="16.149999999999999" customHeight="1" x14ac:dyDescent="0.25">
      <c r="A37" s="18"/>
      <c r="B37" s="18"/>
      <c r="C37" s="22"/>
      <c r="D37" s="46"/>
      <c r="E37" s="39"/>
    </row>
    <row r="38" spans="1:5" ht="16.149999999999999" customHeight="1" x14ac:dyDescent="0.25">
      <c r="A38" s="19" t="s">
        <v>16</v>
      </c>
      <c r="B38" s="18"/>
      <c r="C38" s="22"/>
      <c r="D38" s="46"/>
      <c r="E38" s="39"/>
    </row>
    <row r="39" spans="1:5" ht="16.149999999999999" customHeight="1" x14ac:dyDescent="0.25">
      <c r="A39" s="21" t="s">
        <v>168</v>
      </c>
      <c r="B39" s="21" t="s">
        <v>50</v>
      </c>
      <c r="C39" s="26">
        <f>(5*250)+($B$11*$B$9)</f>
        <v>3420</v>
      </c>
      <c r="D39" s="46">
        <f ca="1">SUMIF(Belegtabelle!$C$2:$C$339,A39,Belegtabelle!$G$2:$G$338)</f>
        <v>900</v>
      </c>
      <c r="E39" s="39">
        <f t="shared" ca="1" si="0"/>
        <v>2520</v>
      </c>
    </row>
    <row r="40" spans="1:5" ht="16.149999999999999" customHeight="1" x14ac:dyDescent="0.25">
      <c r="A40" s="21" t="s">
        <v>17</v>
      </c>
      <c r="B40" s="21" t="s">
        <v>51</v>
      </c>
      <c r="C40" s="22">
        <f>2*10*25*1.19</f>
        <v>595</v>
      </c>
      <c r="D40" s="46">
        <f ca="1">SUMIF(Belegtabelle!$C$2:$C$339,A40,Belegtabelle!$G$2:$G$338)</f>
        <v>300</v>
      </c>
      <c r="E40" s="39">
        <f t="shared" ca="1" si="0"/>
        <v>295</v>
      </c>
    </row>
    <row r="41" spans="1:5" ht="16.149999999999999" customHeight="1" x14ac:dyDescent="0.25">
      <c r="A41" s="18"/>
      <c r="B41" s="18"/>
      <c r="C41" s="22"/>
      <c r="D41" s="46"/>
      <c r="E41" s="39"/>
    </row>
    <row r="42" spans="1:5" ht="16.149999999999999" customHeight="1" x14ac:dyDescent="0.25">
      <c r="A42" s="24" t="s">
        <v>18</v>
      </c>
      <c r="B42" s="18"/>
      <c r="C42" s="25">
        <f t="shared" ref="C42:D42" si="5">SUM(C39:C41)</f>
        <v>4015</v>
      </c>
      <c r="D42" s="25">
        <f t="shared" ca="1" si="5"/>
        <v>1200</v>
      </c>
      <c r="E42" s="39">
        <f t="shared" ca="1" si="0"/>
        <v>2815</v>
      </c>
    </row>
    <row r="43" spans="1:5" ht="16.149999999999999" customHeight="1" x14ac:dyDescent="0.25">
      <c r="A43" s="18"/>
      <c r="B43" s="18"/>
      <c r="C43" s="22"/>
      <c r="D43" s="46"/>
      <c r="E43" s="39"/>
    </row>
    <row r="44" spans="1:5" ht="16.149999999999999" customHeight="1" x14ac:dyDescent="0.25">
      <c r="A44" s="27" t="s">
        <v>19</v>
      </c>
      <c r="B44" s="18"/>
      <c r="C44" s="28">
        <f>C27+C29+C36+C42</f>
        <v>77961.5</v>
      </c>
      <c r="D44" s="28">
        <f t="shared" ref="D44" ca="1" si="6">D27+D29+D36+D42</f>
        <v>62441</v>
      </c>
      <c r="E44" s="39">
        <f t="shared" ca="1" si="0"/>
        <v>15520.5</v>
      </c>
    </row>
    <row r="45" spans="1:5" ht="14.1" customHeight="1" x14ac:dyDescent="0.25">
      <c r="A45" s="16"/>
      <c r="B45" s="16"/>
      <c r="C45" s="16"/>
      <c r="D45" s="46"/>
      <c r="E45" s="39"/>
    </row>
    <row r="46" spans="1:5" ht="15" customHeight="1" x14ac:dyDescent="0.25">
      <c r="A46" s="16"/>
      <c r="B46" s="16"/>
      <c r="C46" s="16"/>
      <c r="D46" s="46"/>
      <c r="E46" s="39"/>
    </row>
    <row r="47" spans="1:5" ht="16.149999999999999" customHeight="1" x14ac:dyDescent="0.25">
      <c r="A47" s="19" t="s">
        <v>20</v>
      </c>
      <c r="B47" s="18"/>
      <c r="C47" s="18"/>
      <c r="D47" s="46"/>
      <c r="E47" s="39"/>
    </row>
    <row r="48" spans="1:5" ht="16.149999999999999" customHeight="1" x14ac:dyDescent="0.25">
      <c r="A48" s="19" t="s">
        <v>21</v>
      </c>
      <c r="B48" s="18"/>
      <c r="C48" s="18"/>
      <c r="D48" s="46"/>
      <c r="E48" s="39"/>
    </row>
    <row r="49" spans="1:5" ht="31.9" customHeight="1" x14ac:dyDescent="0.25">
      <c r="A49" s="21" t="s">
        <v>22</v>
      </c>
      <c r="B49" s="18"/>
      <c r="C49" s="22">
        <v>3500</v>
      </c>
      <c r="D49" s="46">
        <f ca="1">SUMIF(Belegtabelle!$C$2:$C$339,A49,Belegtabelle!$G$2:$G$338)</f>
        <v>1992.6499999999999</v>
      </c>
      <c r="E49" s="39">
        <f t="shared" ca="1" si="0"/>
        <v>1507.3500000000001</v>
      </c>
    </row>
    <row r="50" spans="1:5" ht="16.149999999999999" customHeight="1" x14ac:dyDescent="0.25">
      <c r="A50" s="21" t="s">
        <v>23</v>
      </c>
      <c r="B50" s="18"/>
      <c r="C50" s="22">
        <v>1000</v>
      </c>
      <c r="D50" s="46">
        <f ca="1">SUMIF(Belegtabelle!$C$2:$C$339,A50,Belegtabelle!$G$2:$G$338)</f>
        <v>310.13</v>
      </c>
      <c r="E50" s="39">
        <f t="shared" ca="1" si="0"/>
        <v>689.87</v>
      </c>
    </row>
    <row r="51" spans="1:5" ht="31.9" customHeight="1" x14ac:dyDescent="0.25">
      <c r="A51" s="21" t="s">
        <v>24</v>
      </c>
      <c r="B51" s="21"/>
      <c r="C51" s="22">
        <v>500</v>
      </c>
      <c r="D51" s="46">
        <f ca="1">SUMIF(Belegtabelle!$C$2:$C$339,A51,Belegtabelle!$G$2:$G$338)</f>
        <v>950.43999999999994</v>
      </c>
      <c r="E51" s="39">
        <f t="shared" ca="1" si="0"/>
        <v>-450.43999999999994</v>
      </c>
    </row>
    <row r="52" spans="1:5" ht="16.149999999999999" customHeight="1" x14ac:dyDescent="0.25">
      <c r="A52" s="18"/>
      <c r="B52" s="18"/>
      <c r="C52" s="18"/>
      <c r="D52" s="46"/>
      <c r="E52" s="39"/>
    </row>
    <row r="53" spans="1:5" ht="16.149999999999999" customHeight="1" x14ac:dyDescent="0.25">
      <c r="A53" s="24" t="s">
        <v>25</v>
      </c>
      <c r="B53" s="18"/>
      <c r="C53" s="25">
        <f t="shared" ref="C53:D53" si="7">SUM(C49:C52)</f>
        <v>5000</v>
      </c>
      <c r="D53" s="25">
        <f t="shared" ca="1" si="7"/>
        <v>3253.22</v>
      </c>
      <c r="E53" s="39">
        <f t="shared" ca="1" si="0"/>
        <v>1746.7800000000002</v>
      </c>
    </row>
    <row r="54" spans="1:5" ht="16.149999999999999" customHeight="1" x14ac:dyDescent="0.25">
      <c r="A54" s="18"/>
      <c r="B54" s="18"/>
      <c r="C54" s="18"/>
      <c r="D54" s="46"/>
      <c r="E54" s="39"/>
    </row>
    <row r="55" spans="1:5" ht="16.149999999999999" customHeight="1" x14ac:dyDescent="0.25">
      <c r="A55" s="19" t="s">
        <v>26</v>
      </c>
      <c r="B55" s="18"/>
      <c r="C55" s="18"/>
      <c r="D55" s="46"/>
      <c r="E55" s="39"/>
    </row>
    <row r="56" spans="1:5" ht="31.9" customHeight="1" x14ac:dyDescent="0.25">
      <c r="A56" s="21" t="s">
        <v>27</v>
      </c>
      <c r="B56" s="21" t="s">
        <v>28</v>
      </c>
      <c r="C56" s="22">
        <v>2000</v>
      </c>
      <c r="D56" s="46">
        <f ca="1">SUMIF(Belegtabelle!$C$2:$C$339,A56,Belegtabelle!$G$2:$G$338)</f>
        <v>2243.7099999999996</v>
      </c>
      <c r="E56" s="39">
        <f t="shared" ca="1" si="0"/>
        <v>-243.70999999999958</v>
      </c>
    </row>
    <row r="57" spans="1:5" ht="31.9" customHeight="1" x14ac:dyDescent="0.25">
      <c r="A57" s="21" t="s">
        <v>29</v>
      </c>
      <c r="B57" s="18"/>
      <c r="C57" s="22">
        <v>48.5</v>
      </c>
      <c r="D57" s="46">
        <f ca="1">SUMIF(Belegtabelle!$C$2:$C$339,A57,Belegtabelle!$G$2:$G$338)</f>
        <v>43.330000000000005</v>
      </c>
      <c r="E57" s="39">
        <f t="shared" ca="1" si="0"/>
        <v>5.1699999999999946</v>
      </c>
    </row>
    <row r="58" spans="1:5" ht="16.149999999999999" customHeight="1" x14ac:dyDescent="0.25">
      <c r="A58" s="18"/>
      <c r="B58" s="18"/>
      <c r="C58" s="18"/>
      <c r="D58" s="46"/>
      <c r="E58" s="39"/>
    </row>
    <row r="59" spans="1:5" ht="16.149999999999999" customHeight="1" x14ac:dyDescent="0.25">
      <c r="A59" s="24" t="s">
        <v>30</v>
      </c>
      <c r="B59" s="18"/>
      <c r="C59" s="25">
        <f t="shared" ref="C59:D59" si="8">SUM(C56:C58)</f>
        <v>2048.5</v>
      </c>
      <c r="D59" s="25">
        <f t="shared" ca="1" si="8"/>
        <v>2287.0399999999995</v>
      </c>
      <c r="E59" s="39">
        <f t="shared" ca="1" si="0"/>
        <v>-238.53999999999951</v>
      </c>
    </row>
    <row r="60" spans="1:5" ht="16.149999999999999" customHeight="1" x14ac:dyDescent="0.25">
      <c r="A60" s="18"/>
      <c r="B60" s="18"/>
      <c r="C60" s="18"/>
      <c r="D60" s="46"/>
      <c r="E60" s="39"/>
    </row>
    <row r="61" spans="1:5" ht="16.149999999999999" customHeight="1" x14ac:dyDescent="0.25">
      <c r="A61" s="19" t="s">
        <v>31</v>
      </c>
      <c r="B61" s="18"/>
      <c r="C61" s="18"/>
      <c r="D61" s="46"/>
      <c r="E61" s="39"/>
    </row>
    <row r="62" spans="1:5" ht="16.149999999999999" customHeight="1" x14ac:dyDescent="0.25">
      <c r="A62" s="21" t="s">
        <v>32</v>
      </c>
      <c r="B62" s="21" t="s">
        <v>33</v>
      </c>
      <c r="C62" s="22">
        <v>1000</v>
      </c>
      <c r="D62" s="46">
        <f ca="1">SUMIF(Belegtabelle!$C$2:$C$339,A62,Belegtabelle!$G$2:$G$338)</f>
        <v>267.5</v>
      </c>
      <c r="E62" s="39">
        <f t="shared" ca="1" si="0"/>
        <v>732.5</v>
      </c>
    </row>
    <row r="63" spans="1:5" ht="16.149999999999999" customHeight="1" x14ac:dyDescent="0.25">
      <c r="A63" s="21" t="s">
        <v>34</v>
      </c>
      <c r="B63" s="21"/>
      <c r="C63" s="22">
        <f>70*B11</f>
        <v>490</v>
      </c>
      <c r="D63" s="46">
        <f ca="1">SUMIF(Belegtabelle!$C$2:$C$339,A63,Belegtabelle!$G$2:$G$338)</f>
        <v>0</v>
      </c>
      <c r="E63" s="39">
        <f t="shared" ca="1" si="0"/>
        <v>490</v>
      </c>
    </row>
    <row r="64" spans="1:5" ht="16.149999999999999" customHeight="1" x14ac:dyDescent="0.25">
      <c r="A64" s="18"/>
      <c r="B64" s="18"/>
      <c r="C64" s="18"/>
      <c r="D64" s="46"/>
      <c r="E64" s="39">
        <f t="shared" si="0"/>
        <v>0</v>
      </c>
    </row>
    <row r="65" spans="1:5" ht="16.149999999999999" customHeight="1" x14ac:dyDescent="0.25">
      <c r="A65" s="24" t="s">
        <v>35</v>
      </c>
      <c r="B65" s="18"/>
      <c r="C65" s="25">
        <f t="shared" ref="C65:D65" si="9">SUM(C62:C64)</f>
        <v>1490</v>
      </c>
      <c r="D65" s="25">
        <f t="shared" ca="1" si="9"/>
        <v>267.5</v>
      </c>
      <c r="E65" s="39">
        <f t="shared" ca="1" si="0"/>
        <v>1222.5</v>
      </c>
    </row>
    <row r="66" spans="1:5" ht="16.149999999999999" customHeight="1" x14ac:dyDescent="0.25">
      <c r="A66" s="18"/>
      <c r="B66" s="18"/>
      <c r="C66" s="18"/>
      <c r="D66" s="46"/>
      <c r="E66" s="39"/>
    </row>
    <row r="67" spans="1:5" ht="31.9" customHeight="1" x14ac:dyDescent="0.25">
      <c r="A67" s="19" t="s">
        <v>36</v>
      </c>
      <c r="B67" s="18"/>
      <c r="C67" s="18"/>
      <c r="D67" s="46"/>
      <c r="E67" s="39"/>
    </row>
    <row r="68" spans="1:5" ht="31.9" customHeight="1" x14ac:dyDescent="0.25">
      <c r="A68" s="21" t="s">
        <v>169</v>
      </c>
      <c r="B68" s="21" t="s">
        <v>170</v>
      </c>
      <c r="C68" s="22">
        <f>2*4*70</f>
        <v>560</v>
      </c>
      <c r="D68" s="46">
        <f ca="1">SUMIF(Belegtabelle!$C$2:$C$339,A68,Belegtabelle!$G$2:$G$338)</f>
        <v>1350</v>
      </c>
      <c r="E68" s="39">
        <f t="shared" ca="1" si="0"/>
        <v>-790</v>
      </c>
    </row>
    <row r="69" spans="1:5" ht="31.9" customHeight="1" x14ac:dyDescent="0.25">
      <c r="A69" s="21" t="s">
        <v>171</v>
      </c>
      <c r="B69" s="21" t="s">
        <v>172</v>
      </c>
      <c r="C69" s="22">
        <f>7*60</f>
        <v>420</v>
      </c>
      <c r="D69" s="46">
        <f ca="1">SUMIF(Belegtabelle!$C$2:$C$339,A69,Belegtabelle!$G$2:$G$338)</f>
        <v>164</v>
      </c>
      <c r="E69" s="39">
        <f t="shared" ca="1" si="0"/>
        <v>256</v>
      </c>
    </row>
    <row r="70" spans="1:5" ht="31.9" customHeight="1" x14ac:dyDescent="0.25">
      <c r="A70" s="18"/>
      <c r="B70" s="18"/>
      <c r="C70" s="18"/>
      <c r="D70" s="46"/>
      <c r="E70" s="39"/>
    </row>
    <row r="71" spans="1:5" ht="16.149999999999999" customHeight="1" x14ac:dyDescent="0.25">
      <c r="A71" s="24" t="s">
        <v>37</v>
      </c>
      <c r="B71" s="18"/>
      <c r="C71" s="25">
        <f>SUM(C68:C69)</f>
        <v>980</v>
      </c>
      <c r="D71" s="25">
        <f ca="1">SUM(D68:D70)</f>
        <v>1514</v>
      </c>
      <c r="E71" s="39">
        <f t="shared" ca="1" si="0"/>
        <v>-534</v>
      </c>
    </row>
    <row r="72" spans="1:5" ht="16.149999999999999" customHeight="1" x14ac:dyDescent="0.25">
      <c r="A72" s="18"/>
      <c r="B72" s="18"/>
      <c r="C72" s="18"/>
      <c r="D72" s="46"/>
      <c r="E72" s="39"/>
    </row>
    <row r="73" spans="1:5" ht="16.149999999999999" customHeight="1" x14ac:dyDescent="0.25">
      <c r="A73" s="19" t="s">
        <v>38</v>
      </c>
      <c r="B73" s="18"/>
      <c r="C73" s="18"/>
      <c r="D73" s="46"/>
      <c r="E73" s="39"/>
    </row>
    <row r="74" spans="1:5" ht="16.149999999999999" customHeight="1" x14ac:dyDescent="0.25">
      <c r="A74" s="21" t="s">
        <v>39</v>
      </c>
      <c r="B74" s="21" t="s">
        <v>173</v>
      </c>
      <c r="C74" s="22">
        <f>6*400</f>
        <v>2400</v>
      </c>
      <c r="D74" s="46">
        <f ca="1">SUMIF(Belegtabelle!$C$2:$C$339,A74,Belegtabelle!$G$2:$G$338)</f>
        <v>1310</v>
      </c>
      <c r="E74" s="39">
        <f t="shared" ca="1" si="0"/>
        <v>1090</v>
      </c>
    </row>
    <row r="75" spans="1:5" ht="16.149999999999999" customHeight="1" x14ac:dyDescent="0.25">
      <c r="A75" s="21" t="s">
        <v>40</v>
      </c>
      <c r="B75" s="21" t="s">
        <v>174</v>
      </c>
      <c r="C75" s="22">
        <f>(2*300)+(B11*300)</f>
        <v>2700</v>
      </c>
      <c r="D75" s="46">
        <f ca="1">SUMIF(Belegtabelle!$C$2:$C$339,A75,Belegtabelle!$G$2:$G$338)</f>
        <v>1100</v>
      </c>
      <c r="E75" s="39">
        <f t="shared" ca="1" si="0"/>
        <v>1600</v>
      </c>
    </row>
    <row r="76" spans="1:5" ht="31.9" customHeight="1" x14ac:dyDescent="0.25">
      <c r="A76" s="18"/>
      <c r="B76" s="18"/>
      <c r="C76" s="18"/>
      <c r="D76" s="46"/>
      <c r="E76" s="39"/>
    </row>
    <row r="77" spans="1:5" ht="16.149999999999999" customHeight="1" x14ac:dyDescent="0.25">
      <c r="A77" s="24" t="s">
        <v>41</v>
      </c>
      <c r="B77" s="18"/>
      <c r="C77" s="25">
        <f t="shared" ref="C77:D77" si="10">SUM(C74:C76)</f>
        <v>5100</v>
      </c>
      <c r="D77" s="25">
        <f t="shared" ca="1" si="10"/>
        <v>2410</v>
      </c>
      <c r="E77" s="39">
        <f t="shared" ca="1" si="0"/>
        <v>2690</v>
      </c>
    </row>
    <row r="78" spans="1:5" ht="16.149999999999999" customHeight="1" x14ac:dyDescent="0.25">
      <c r="A78" s="18"/>
      <c r="B78" s="18"/>
      <c r="C78" s="18"/>
      <c r="D78" s="46"/>
      <c r="E78" s="39">
        <f t="shared" si="0"/>
        <v>0</v>
      </c>
    </row>
    <row r="79" spans="1:5" ht="16.149999999999999" customHeight="1" x14ac:dyDescent="0.25">
      <c r="A79" s="27" t="s">
        <v>42</v>
      </c>
      <c r="B79" s="18"/>
      <c r="C79" s="28">
        <f>C53+C59+C65+C71+C77</f>
        <v>14618.5</v>
      </c>
      <c r="D79" s="28">
        <f ca="1">D53+D59+D65+D71+D77</f>
        <v>9731.7599999999984</v>
      </c>
      <c r="E79" s="39">
        <f t="shared" ca="1" si="0"/>
        <v>4886.7400000000016</v>
      </c>
    </row>
    <row r="80" spans="1:5" ht="16.149999999999999" customHeight="1" x14ac:dyDescent="0.25">
      <c r="A80" s="16"/>
      <c r="B80" s="16"/>
      <c r="C80" s="16"/>
      <c r="D80" s="46"/>
      <c r="E80" s="39"/>
    </row>
    <row r="81" spans="1:5" ht="14.1" customHeight="1" x14ac:dyDescent="0.25">
      <c r="A81" s="16"/>
      <c r="B81" s="16"/>
      <c r="C81" s="16"/>
      <c r="D81" s="46"/>
      <c r="E81" s="39"/>
    </row>
    <row r="82" spans="1:5" ht="18.75" x14ac:dyDescent="0.3">
      <c r="A82" s="15" t="s">
        <v>43</v>
      </c>
      <c r="B82" s="16"/>
      <c r="C82" s="16"/>
      <c r="D82" s="46"/>
      <c r="E82" s="39"/>
    </row>
    <row r="83" spans="1:5" ht="18" customHeight="1" x14ac:dyDescent="0.3">
      <c r="A83" s="29"/>
      <c r="B83" s="16"/>
      <c r="C83" s="16"/>
      <c r="D83" s="46"/>
      <c r="E83" s="39"/>
    </row>
    <row r="84" spans="1:5" ht="18.600000000000001" customHeight="1" x14ac:dyDescent="0.25">
      <c r="A84" s="21" t="s">
        <v>44</v>
      </c>
      <c r="B84" s="18"/>
      <c r="C84" s="20">
        <f>C44</f>
        <v>77961.5</v>
      </c>
      <c r="D84" s="20">
        <f ca="1">D44</f>
        <v>62441</v>
      </c>
      <c r="E84" s="39">
        <f t="shared" ref="E84:E95" ca="1" si="11">C84-D84</f>
        <v>15520.5</v>
      </c>
    </row>
    <row r="85" spans="1:5" ht="16.149999999999999" customHeight="1" x14ac:dyDescent="0.25">
      <c r="A85" s="21" t="s">
        <v>45</v>
      </c>
      <c r="B85" s="18"/>
      <c r="C85" s="20">
        <f t="shared" ref="C85:D85" si="12">C79</f>
        <v>14618.5</v>
      </c>
      <c r="D85" s="20">
        <f t="shared" ca="1" si="12"/>
        <v>9731.7599999999984</v>
      </c>
      <c r="E85" s="39">
        <f t="shared" ca="1" si="11"/>
        <v>4886.7400000000016</v>
      </c>
    </row>
    <row r="86" spans="1:5" ht="16.149999999999999" customHeight="1" x14ac:dyDescent="0.25">
      <c r="A86" s="19" t="s">
        <v>46</v>
      </c>
      <c r="B86" s="17"/>
      <c r="C86" s="28">
        <f>SUM(C84:C85)</f>
        <v>92580</v>
      </c>
      <c r="D86" s="62">
        <f t="shared" ref="D86" ca="1" si="13">SUM(D84:D85)</f>
        <v>72172.759999999995</v>
      </c>
      <c r="E86" s="39">
        <f t="shared" ca="1" si="11"/>
        <v>20407.240000000005</v>
      </c>
    </row>
    <row r="87" spans="1:5" ht="16.149999999999999" customHeight="1" x14ac:dyDescent="0.25">
      <c r="A87" s="16"/>
      <c r="B87" s="16"/>
      <c r="C87" s="16"/>
      <c r="D87" s="46"/>
      <c r="E87" s="39"/>
    </row>
    <row r="88" spans="1:5" ht="14.1" customHeight="1" x14ac:dyDescent="0.25">
      <c r="A88" s="16"/>
      <c r="B88" s="16"/>
      <c r="C88" s="16"/>
      <c r="D88" s="46"/>
      <c r="E88" s="39"/>
    </row>
    <row r="89" spans="1:5" ht="18.75" x14ac:dyDescent="0.3">
      <c r="A89" s="15" t="s">
        <v>47</v>
      </c>
      <c r="B89" s="30"/>
      <c r="C89" s="30"/>
      <c r="D89" s="46"/>
      <c r="E89" s="39"/>
    </row>
    <row r="90" spans="1:5" ht="18.600000000000001" customHeight="1" x14ac:dyDescent="0.25">
      <c r="A90" s="21" t="s">
        <v>175</v>
      </c>
      <c r="B90" s="21" t="s">
        <v>181</v>
      </c>
      <c r="C90" s="20">
        <v>35000</v>
      </c>
      <c r="D90" s="46">
        <f ca="1">SUMIF(Belegtabelle!$C$2:$C$339,A90,Belegtabelle!$F$2:$F$338)</f>
        <v>35000</v>
      </c>
      <c r="E90" s="39">
        <f t="shared" ca="1" si="11"/>
        <v>0</v>
      </c>
    </row>
    <row r="91" spans="1:5" ht="31.9" customHeight="1" x14ac:dyDescent="0.25">
      <c r="A91" s="21" t="s">
        <v>176</v>
      </c>
      <c r="B91" s="21" t="s">
        <v>48</v>
      </c>
      <c r="C91" s="20">
        <v>23000</v>
      </c>
      <c r="D91" s="46">
        <f ca="1">SUMIF(Belegtabelle!$C$2:$C$339,A91,Belegtabelle!$F$2:$F$338)</f>
        <v>20000</v>
      </c>
      <c r="E91" s="39">
        <f t="shared" ca="1" si="11"/>
        <v>3000</v>
      </c>
    </row>
    <row r="92" spans="1:5" ht="31.9" customHeight="1" x14ac:dyDescent="0.25">
      <c r="A92" s="21" t="s">
        <v>177</v>
      </c>
      <c r="B92" s="21" t="s">
        <v>182</v>
      </c>
      <c r="C92" s="20">
        <v>10510</v>
      </c>
      <c r="D92" s="46">
        <f ca="1">SUMIF(Belegtabelle!$C$2:$C$339,A92,Belegtabelle!$F$2:$F$338)</f>
        <v>0</v>
      </c>
      <c r="E92" s="39">
        <f t="shared" ca="1" si="11"/>
        <v>10510</v>
      </c>
    </row>
    <row r="93" spans="1:5" ht="31.9" customHeight="1" x14ac:dyDescent="0.25">
      <c r="A93" s="21" t="s">
        <v>178</v>
      </c>
      <c r="B93" s="21"/>
      <c r="C93" s="20">
        <v>9770</v>
      </c>
      <c r="D93" s="46">
        <f ca="1">SUMIF(Belegtabelle!$C$2:$C$339,A93,Belegtabelle!$F$2:$F$338)</f>
        <v>0</v>
      </c>
      <c r="E93" s="39">
        <f t="shared" ca="1" si="11"/>
        <v>9770</v>
      </c>
    </row>
    <row r="94" spans="1:5" ht="16.149999999999999" customHeight="1" x14ac:dyDescent="0.25">
      <c r="A94" s="21" t="s">
        <v>179</v>
      </c>
      <c r="B94" s="21"/>
      <c r="C94" s="20">
        <v>8000</v>
      </c>
      <c r="D94" s="46">
        <f ca="1">SUMIF(Belegtabelle!$C$2:$C$339,A94,Belegtabelle!$F$2:$F$338)</f>
        <v>0</v>
      </c>
      <c r="E94" s="39">
        <f t="shared" ca="1" si="11"/>
        <v>8000</v>
      </c>
    </row>
    <row r="95" spans="1:5" ht="16.149999999999999" customHeight="1" x14ac:dyDescent="0.25">
      <c r="A95" s="21" t="s">
        <v>49</v>
      </c>
      <c r="B95" s="21" t="s">
        <v>180</v>
      </c>
      <c r="C95" s="31">
        <f>B11*100*12*75%</f>
        <v>6300</v>
      </c>
      <c r="D95" s="46">
        <f ca="1">SUMIF(Belegtabelle!$C$2:$C$339,A95,Belegtabelle!$F$2:$F$338)</f>
        <v>0</v>
      </c>
      <c r="E95" s="39">
        <f t="shared" ca="1" si="11"/>
        <v>6300</v>
      </c>
    </row>
    <row r="96" spans="1:5" ht="31.9" customHeight="1" x14ac:dyDescent="0.25">
      <c r="A96" s="18"/>
      <c r="B96" s="18"/>
      <c r="C96" s="18"/>
      <c r="D96" s="46"/>
    </row>
    <row r="97" spans="1:4" ht="16.149999999999999" customHeight="1" x14ac:dyDescent="0.25">
      <c r="A97" s="19" t="s">
        <v>46</v>
      </c>
      <c r="B97" s="18"/>
      <c r="C97" s="28">
        <f t="shared" ref="C97:D97" si="14">SUM(C90:C95)</f>
        <v>92580</v>
      </c>
      <c r="D97" s="28">
        <f t="shared" ca="1" si="14"/>
        <v>55000</v>
      </c>
    </row>
    <row r="98" spans="1:4" ht="16.149999999999999" customHeight="1" x14ac:dyDescent="0.25">
      <c r="D98" s="48"/>
    </row>
    <row r="99" spans="1:4" x14ac:dyDescent="0.25">
      <c r="C99" s="39">
        <f t="shared" ref="C99:D99" si="15">C97-C86</f>
        <v>0</v>
      </c>
      <c r="D99" s="39">
        <f t="shared" ca="1" si="15"/>
        <v>-17172.759999999995</v>
      </c>
    </row>
    <row r="100" spans="1:4" x14ac:dyDescent="0.25">
      <c r="D100" s="48"/>
    </row>
    <row r="101" spans="1:4" x14ac:dyDescent="0.25">
      <c r="D101" s="1"/>
    </row>
    <row r="102" spans="1:4" x14ac:dyDescent="0.25">
      <c r="D102" s="48"/>
    </row>
    <row r="103" spans="1:4" x14ac:dyDescent="0.25">
      <c r="D103" s="55"/>
    </row>
    <row r="104" spans="1:4" x14ac:dyDescent="0.25">
      <c r="D104" s="48"/>
    </row>
    <row r="105" spans="1:4" x14ac:dyDescent="0.25">
      <c r="D105" s="48"/>
    </row>
    <row r="106" spans="1:4" x14ac:dyDescent="0.25">
      <c r="D106" s="48"/>
    </row>
    <row r="107" spans="1:4" x14ac:dyDescent="0.25">
      <c r="D107" s="48"/>
    </row>
    <row r="108" spans="1:4" x14ac:dyDescent="0.25">
      <c r="D108" s="48"/>
    </row>
    <row r="109" spans="1:4" x14ac:dyDescent="0.25">
      <c r="D109" s="48"/>
    </row>
    <row r="110" spans="1:4" x14ac:dyDescent="0.25">
      <c r="D110" s="48"/>
    </row>
    <row r="111" spans="1:4" x14ac:dyDescent="0.25">
      <c r="D111" s="48"/>
    </row>
    <row r="112" spans="1:4" x14ac:dyDescent="0.25">
      <c r="D112" s="48"/>
    </row>
    <row r="113" spans="4:4" x14ac:dyDescent="0.25">
      <c r="D113" s="48"/>
    </row>
    <row r="114" spans="4:4" x14ac:dyDescent="0.25">
      <c r="D114" s="48"/>
    </row>
    <row r="115" spans="4:4" x14ac:dyDescent="0.25">
      <c r="D115" s="48"/>
    </row>
    <row r="116" spans="4:4" x14ac:dyDescent="0.25">
      <c r="D116" s="48"/>
    </row>
    <row r="117" spans="4:4" x14ac:dyDescent="0.25">
      <c r="D117" s="48"/>
    </row>
    <row r="118" spans="4:4" x14ac:dyDescent="0.25">
      <c r="D118" s="48"/>
    </row>
    <row r="119" spans="4:4" x14ac:dyDescent="0.25">
      <c r="D119" s="48"/>
    </row>
    <row r="120" spans="4:4" x14ac:dyDescent="0.25">
      <c r="D120" s="48"/>
    </row>
    <row r="121" spans="4:4" x14ac:dyDescent="0.25">
      <c r="D121" s="48"/>
    </row>
    <row r="122" spans="4:4" x14ac:dyDescent="0.25">
      <c r="D122" s="48"/>
    </row>
    <row r="123" spans="4:4" x14ac:dyDescent="0.25">
      <c r="D123" s="48"/>
    </row>
    <row r="124" spans="4:4" x14ac:dyDescent="0.25">
      <c r="D124" s="48"/>
    </row>
    <row r="125" spans="4:4" x14ac:dyDescent="0.25">
      <c r="D125" s="48"/>
    </row>
    <row r="126" spans="4:4" x14ac:dyDescent="0.25">
      <c r="D126" s="48"/>
    </row>
    <row r="127" spans="4:4" x14ac:dyDescent="0.25">
      <c r="D127" s="48"/>
    </row>
    <row r="128" spans="4:4" x14ac:dyDescent="0.25">
      <c r="D128" s="48"/>
    </row>
    <row r="129" spans="4:4" x14ac:dyDescent="0.25">
      <c r="D129" s="48"/>
    </row>
    <row r="130" spans="4:4" x14ac:dyDescent="0.25">
      <c r="D130" s="48"/>
    </row>
    <row r="131" spans="4:4" x14ac:dyDescent="0.25">
      <c r="D131" s="48"/>
    </row>
    <row r="132" spans="4:4" x14ac:dyDescent="0.25">
      <c r="D132" s="48"/>
    </row>
    <row r="133" spans="4:4" x14ac:dyDescent="0.25">
      <c r="D133" s="48"/>
    </row>
    <row r="134" spans="4:4" x14ac:dyDescent="0.25">
      <c r="D134" s="48"/>
    </row>
    <row r="135" spans="4:4" x14ac:dyDescent="0.25">
      <c r="D135" s="48"/>
    </row>
    <row r="136" spans="4:4" x14ac:dyDescent="0.25">
      <c r="D136" s="48"/>
    </row>
    <row r="137" spans="4:4" x14ac:dyDescent="0.25">
      <c r="D137" s="48"/>
    </row>
    <row r="138" spans="4:4" x14ac:dyDescent="0.25">
      <c r="D138" s="48"/>
    </row>
    <row r="139" spans="4:4" x14ac:dyDescent="0.25">
      <c r="D139" s="48"/>
    </row>
    <row r="140" spans="4:4" x14ac:dyDescent="0.25">
      <c r="D140" s="48"/>
    </row>
    <row r="141" spans="4:4" x14ac:dyDescent="0.25">
      <c r="D141" s="48"/>
    </row>
    <row r="142" spans="4:4" x14ac:dyDescent="0.25">
      <c r="D142" s="48"/>
    </row>
    <row r="143" spans="4:4" x14ac:dyDescent="0.25">
      <c r="D143" s="48"/>
    </row>
    <row r="144" spans="4:4" x14ac:dyDescent="0.25">
      <c r="D144" s="48"/>
    </row>
    <row r="145" spans="4:4" x14ac:dyDescent="0.25">
      <c r="D145" s="48"/>
    </row>
    <row r="146" spans="4:4" x14ac:dyDescent="0.25">
      <c r="D146" s="48"/>
    </row>
    <row r="147" spans="4:4" x14ac:dyDescent="0.25">
      <c r="D147" s="48"/>
    </row>
    <row r="148" spans="4:4" x14ac:dyDescent="0.25">
      <c r="D148" s="48"/>
    </row>
    <row r="149" spans="4:4" x14ac:dyDescent="0.25">
      <c r="D149" s="48"/>
    </row>
    <row r="150" spans="4:4" x14ac:dyDescent="0.25">
      <c r="D150" s="48"/>
    </row>
    <row r="151" spans="4:4" x14ac:dyDescent="0.25">
      <c r="D151" s="48"/>
    </row>
    <row r="152" spans="4:4" x14ac:dyDescent="0.25">
      <c r="D152" s="48"/>
    </row>
    <row r="153" spans="4:4" x14ac:dyDescent="0.25">
      <c r="D153" s="48"/>
    </row>
    <row r="154" spans="4:4" x14ac:dyDescent="0.25">
      <c r="D154" s="48"/>
    </row>
    <row r="155" spans="4:4" x14ac:dyDescent="0.25">
      <c r="D155" s="48"/>
    </row>
    <row r="156" spans="4:4" x14ac:dyDescent="0.25">
      <c r="D156" s="48"/>
    </row>
    <row r="157" spans="4:4" x14ac:dyDescent="0.25">
      <c r="D157" s="48"/>
    </row>
    <row r="158" spans="4:4" x14ac:dyDescent="0.25">
      <c r="D158" s="48"/>
    </row>
    <row r="159" spans="4:4" x14ac:dyDescent="0.25">
      <c r="D159" s="48"/>
    </row>
    <row r="160" spans="4:4" x14ac:dyDescent="0.25">
      <c r="D160" s="48"/>
    </row>
    <row r="161" spans="4:4" x14ac:dyDescent="0.25">
      <c r="D161" s="48"/>
    </row>
    <row r="162" spans="4:4" x14ac:dyDescent="0.25">
      <c r="D162" s="48"/>
    </row>
    <row r="163" spans="4:4" x14ac:dyDescent="0.25">
      <c r="D163" s="48"/>
    </row>
    <row r="164" spans="4:4" x14ac:dyDescent="0.25">
      <c r="D164" s="48"/>
    </row>
    <row r="165" spans="4:4" x14ac:dyDescent="0.25">
      <c r="D165" s="48"/>
    </row>
    <row r="166" spans="4:4" x14ac:dyDescent="0.25">
      <c r="D166" s="48"/>
    </row>
    <row r="167" spans="4:4" x14ac:dyDescent="0.25">
      <c r="D167" s="48"/>
    </row>
    <row r="168" spans="4:4" x14ac:dyDescent="0.25">
      <c r="D168" s="48"/>
    </row>
    <row r="169" spans="4:4" x14ac:dyDescent="0.25">
      <c r="D169" s="48"/>
    </row>
    <row r="170" spans="4:4" x14ac:dyDescent="0.25">
      <c r="D170" s="48"/>
    </row>
    <row r="171" spans="4:4" x14ac:dyDescent="0.25">
      <c r="D171" s="48"/>
    </row>
    <row r="172" spans="4:4" x14ac:dyDescent="0.25">
      <c r="D172" s="48"/>
    </row>
    <row r="173" spans="4:4" x14ac:dyDescent="0.25">
      <c r="D173" s="48"/>
    </row>
    <row r="174" spans="4:4" x14ac:dyDescent="0.25">
      <c r="D174" s="48"/>
    </row>
    <row r="175" spans="4:4" x14ac:dyDescent="0.25">
      <c r="D175" s="48"/>
    </row>
    <row r="176" spans="4:4" x14ac:dyDescent="0.25">
      <c r="D176" s="48"/>
    </row>
    <row r="177" spans="4:4" x14ac:dyDescent="0.25">
      <c r="D177" s="48"/>
    </row>
    <row r="178" spans="4:4" x14ac:dyDescent="0.25">
      <c r="D178" s="48"/>
    </row>
    <row r="179" spans="4:4" x14ac:dyDescent="0.25">
      <c r="D179" s="48"/>
    </row>
    <row r="180" spans="4:4" x14ac:dyDescent="0.25">
      <c r="D180" s="48"/>
    </row>
    <row r="181" spans="4:4" x14ac:dyDescent="0.25">
      <c r="D181" s="48"/>
    </row>
    <row r="182" spans="4:4" x14ac:dyDescent="0.25">
      <c r="D182" s="48"/>
    </row>
    <row r="183" spans="4:4" x14ac:dyDescent="0.25">
      <c r="D183" s="48"/>
    </row>
    <row r="184" spans="4:4" x14ac:dyDescent="0.25">
      <c r="D184" s="48"/>
    </row>
    <row r="185" spans="4:4" x14ac:dyDescent="0.25">
      <c r="D185" s="48"/>
    </row>
    <row r="186" spans="4:4" x14ac:dyDescent="0.25">
      <c r="D186" s="48"/>
    </row>
    <row r="187" spans="4:4" x14ac:dyDescent="0.25">
      <c r="D187" s="48"/>
    </row>
    <row r="188" spans="4:4" x14ac:dyDescent="0.25">
      <c r="D188" s="48"/>
    </row>
    <row r="189" spans="4:4" x14ac:dyDescent="0.25">
      <c r="D189" s="48"/>
    </row>
    <row r="190" spans="4:4" x14ac:dyDescent="0.25">
      <c r="D190" s="48"/>
    </row>
    <row r="191" spans="4:4" x14ac:dyDescent="0.25">
      <c r="D191" s="48"/>
    </row>
    <row r="192" spans="4:4" x14ac:dyDescent="0.25">
      <c r="D192" s="48"/>
    </row>
    <row r="193" spans="4:4" x14ac:dyDescent="0.25">
      <c r="D193" s="48"/>
    </row>
    <row r="194" spans="4:4" x14ac:dyDescent="0.25">
      <c r="D194" s="48"/>
    </row>
    <row r="195" spans="4:4" x14ac:dyDescent="0.25">
      <c r="D195" s="48"/>
    </row>
    <row r="196" spans="4:4" x14ac:dyDescent="0.25">
      <c r="D196" s="48"/>
    </row>
    <row r="197" spans="4:4" x14ac:dyDescent="0.25">
      <c r="D197" s="48"/>
    </row>
    <row r="198" spans="4:4" x14ac:dyDescent="0.25">
      <c r="D198" s="48"/>
    </row>
    <row r="199" spans="4:4" x14ac:dyDescent="0.25">
      <c r="D199" s="48"/>
    </row>
    <row r="200" spans="4:4" x14ac:dyDescent="0.25">
      <c r="D200" s="48"/>
    </row>
    <row r="201" spans="4:4" x14ac:dyDescent="0.25">
      <c r="D201" s="48"/>
    </row>
    <row r="202" spans="4:4" x14ac:dyDescent="0.25">
      <c r="D202" s="48"/>
    </row>
    <row r="203" spans="4:4" x14ac:dyDescent="0.25">
      <c r="D203" s="48"/>
    </row>
    <row r="204" spans="4:4" x14ac:dyDescent="0.25">
      <c r="D204" s="48"/>
    </row>
    <row r="205" spans="4:4" x14ac:dyDescent="0.25">
      <c r="D205" s="48"/>
    </row>
    <row r="206" spans="4:4" x14ac:dyDescent="0.25">
      <c r="D206" s="48"/>
    </row>
    <row r="207" spans="4:4" x14ac:dyDescent="0.25">
      <c r="D207" s="48"/>
    </row>
    <row r="208" spans="4:4" x14ac:dyDescent="0.25">
      <c r="D208" s="48"/>
    </row>
    <row r="209" spans="4:4" x14ac:dyDescent="0.25">
      <c r="D209" s="48"/>
    </row>
    <row r="210" spans="4:4" x14ac:dyDescent="0.25">
      <c r="D210" s="48"/>
    </row>
    <row r="211" spans="4:4" x14ac:dyDescent="0.25">
      <c r="D211" s="48"/>
    </row>
    <row r="212" spans="4:4" x14ac:dyDescent="0.25">
      <c r="D212" s="48"/>
    </row>
    <row r="213" spans="4:4" x14ac:dyDescent="0.25">
      <c r="D213" s="48"/>
    </row>
    <row r="214" spans="4:4" x14ac:dyDescent="0.25">
      <c r="D214" s="48"/>
    </row>
    <row r="215" spans="4:4" x14ac:dyDescent="0.25">
      <c r="D215" s="48"/>
    </row>
    <row r="216" spans="4:4" x14ac:dyDescent="0.25">
      <c r="D216" s="48"/>
    </row>
    <row r="217" spans="4:4" x14ac:dyDescent="0.25">
      <c r="D217" s="48"/>
    </row>
    <row r="218" spans="4:4" x14ac:dyDescent="0.25">
      <c r="D218" s="48"/>
    </row>
    <row r="219" spans="4:4" x14ac:dyDescent="0.25">
      <c r="D219" s="48"/>
    </row>
    <row r="220" spans="4:4" x14ac:dyDescent="0.25">
      <c r="D220" s="48"/>
    </row>
    <row r="221" spans="4:4" x14ac:dyDescent="0.25">
      <c r="D221" s="48"/>
    </row>
    <row r="222" spans="4:4" x14ac:dyDescent="0.25">
      <c r="D222" s="48"/>
    </row>
    <row r="223" spans="4:4" x14ac:dyDescent="0.25">
      <c r="D223" s="48"/>
    </row>
    <row r="224" spans="4:4" x14ac:dyDescent="0.25">
      <c r="D224" s="48"/>
    </row>
    <row r="225" spans="4:4" x14ac:dyDescent="0.25">
      <c r="D225" s="48"/>
    </row>
    <row r="226" spans="4:4" x14ac:dyDescent="0.25">
      <c r="D226" s="48"/>
    </row>
    <row r="227" spans="4:4" x14ac:dyDescent="0.25">
      <c r="D227" s="48"/>
    </row>
    <row r="228" spans="4:4" x14ac:dyDescent="0.25">
      <c r="D228" s="48"/>
    </row>
    <row r="229" spans="4:4" x14ac:dyDescent="0.25">
      <c r="D229" s="48"/>
    </row>
    <row r="230" spans="4:4" x14ac:dyDescent="0.25">
      <c r="D230" s="48"/>
    </row>
    <row r="231" spans="4:4" x14ac:dyDescent="0.25">
      <c r="D231" s="48"/>
    </row>
    <row r="232" spans="4:4" x14ac:dyDescent="0.25">
      <c r="D232" s="48"/>
    </row>
    <row r="233" spans="4:4" x14ac:dyDescent="0.25">
      <c r="D233" s="48"/>
    </row>
    <row r="234" spans="4:4" x14ac:dyDescent="0.25">
      <c r="D234" s="48"/>
    </row>
    <row r="235" spans="4:4" x14ac:dyDescent="0.25">
      <c r="D235" s="48"/>
    </row>
    <row r="236" spans="4:4" x14ac:dyDescent="0.25">
      <c r="D236" s="48"/>
    </row>
    <row r="237" spans="4:4" x14ac:dyDescent="0.25">
      <c r="D237" s="48"/>
    </row>
    <row r="238" spans="4:4" x14ac:dyDescent="0.25">
      <c r="D238" s="48"/>
    </row>
    <row r="239" spans="4:4" x14ac:dyDescent="0.25">
      <c r="D239" s="48"/>
    </row>
    <row r="240" spans="4:4" x14ac:dyDescent="0.25">
      <c r="D240" s="48"/>
    </row>
    <row r="241" spans="4:4" x14ac:dyDescent="0.25">
      <c r="D241" s="48"/>
    </row>
    <row r="242" spans="4:4" x14ac:dyDescent="0.25">
      <c r="D242" s="48"/>
    </row>
    <row r="243" spans="4:4" x14ac:dyDescent="0.25">
      <c r="D243" s="48"/>
    </row>
    <row r="244" spans="4:4" x14ac:dyDescent="0.25">
      <c r="D244" s="48"/>
    </row>
    <row r="245" spans="4:4" x14ac:dyDescent="0.25">
      <c r="D245" s="48"/>
    </row>
    <row r="246" spans="4:4" x14ac:dyDescent="0.25">
      <c r="D246" s="48"/>
    </row>
    <row r="247" spans="4:4" x14ac:dyDescent="0.25">
      <c r="D247" s="48"/>
    </row>
    <row r="248" spans="4:4" x14ac:dyDescent="0.25">
      <c r="D248" s="48"/>
    </row>
    <row r="249" spans="4:4" x14ac:dyDescent="0.25">
      <c r="D249" s="48"/>
    </row>
    <row r="250" spans="4:4" x14ac:dyDescent="0.25">
      <c r="D250" s="48"/>
    </row>
    <row r="251" spans="4:4" x14ac:dyDescent="0.25">
      <c r="D251" s="48"/>
    </row>
    <row r="252" spans="4:4" x14ac:dyDescent="0.25">
      <c r="D252" s="48"/>
    </row>
    <row r="253" spans="4:4" x14ac:dyDescent="0.25">
      <c r="D253" s="48"/>
    </row>
    <row r="254" spans="4:4" x14ac:dyDescent="0.25">
      <c r="D254" s="48"/>
    </row>
    <row r="255" spans="4:4" x14ac:dyDescent="0.25">
      <c r="D255" s="48"/>
    </row>
    <row r="256" spans="4:4" x14ac:dyDescent="0.25">
      <c r="D256" s="48"/>
    </row>
    <row r="257" spans="4:4" x14ac:dyDescent="0.25">
      <c r="D257" s="48"/>
    </row>
    <row r="258" spans="4:4" x14ac:dyDescent="0.25">
      <c r="D258" s="48"/>
    </row>
    <row r="259" spans="4:4" x14ac:dyDescent="0.25">
      <c r="D259" s="48"/>
    </row>
    <row r="260" spans="4:4" x14ac:dyDescent="0.25">
      <c r="D260" s="48"/>
    </row>
    <row r="261" spans="4:4" x14ac:dyDescent="0.25">
      <c r="D261" s="48"/>
    </row>
    <row r="262" spans="4:4" x14ac:dyDescent="0.25">
      <c r="D262" s="48"/>
    </row>
    <row r="263" spans="4:4" x14ac:dyDescent="0.25">
      <c r="D263" s="48"/>
    </row>
    <row r="264" spans="4:4" x14ac:dyDescent="0.25">
      <c r="D264" s="48"/>
    </row>
    <row r="265" spans="4:4" x14ac:dyDescent="0.25">
      <c r="D265" s="48"/>
    </row>
    <row r="266" spans="4:4" x14ac:dyDescent="0.25">
      <c r="D266" s="48"/>
    </row>
    <row r="267" spans="4:4" x14ac:dyDescent="0.25">
      <c r="D267" s="48"/>
    </row>
    <row r="268" spans="4:4" x14ac:dyDescent="0.25">
      <c r="D268" s="48"/>
    </row>
    <row r="269" spans="4:4" x14ac:dyDescent="0.25">
      <c r="D269" s="48"/>
    </row>
    <row r="270" spans="4:4" x14ac:dyDescent="0.25">
      <c r="D270" s="48"/>
    </row>
    <row r="271" spans="4:4" x14ac:dyDescent="0.25">
      <c r="D271" s="48"/>
    </row>
    <row r="272" spans="4:4" x14ac:dyDescent="0.25">
      <c r="D272" s="48"/>
    </row>
    <row r="273" spans="4:4" x14ac:dyDescent="0.25">
      <c r="D273" s="48"/>
    </row>
    <row r="274" spans="4:4" x14ac:dyDescent="0.25">
      <c r="D274" s="48"/>
    </row>
    <row r="275" spans="4:4" x14ac:dyDescent="0.25">
      <c r="D275" s="48"/>
    </row>
    <row r="276" spans="4:4" x14ac:dyDescent="0.25">
      <c r="D276" s="48"/>
    </row>
    <row r="277" spans="4:4" x14ac:dyDescent="0.25">
      <c r="D277" s="48"/>
    </row>
    <row r="278" spans="4:4" x14ac:dyDescent="0.25">
      <c r="D278" s="48"/>
    </row>
    <row r="279" spans="4:4" x14ac:dyDescent="0.25">
      <c r="D279" s="48"/>
    </row>
    <row r="280" spans="4:4" x14ac:dyDescent="0.25">
      <c r="D280" s="48"/>
    </row>
    <row r="281" spans="4:4" x14ac:dyDescent="0.25">
      <c r="D281" s="48"/>
    </row>
    <row r="282" spans="4:4" x14ac:dyDescent="0.25">
      <c r="D282" s="48"/>
    </row>
    <row r="283" spans="4:4" x14ac:dyDescent="0.25">
      <c r="D283" s="48"/>
    </row>
    <row r="284" spans="4:4" x14ac:dyDescent="0.25">
      <c r="D284" s="48"/>
    </row>
    <row r="285" spans="4:4" x14ac:dyDescent="0.25">
      <c r="D285" s="48"/>
    </row>
    <row r="286" spans="4:4" x14ac:dyDescent="0.25">
      <c r="D286" s="48"/>
    </row>
    <row r="287" spans="4:4" x14ac:dyDescent="0.25">
      <c r="D287" s="48"/>
    </row>
    <row r="288" spans="4:4" x14ac:dyDescent="0.25">
      <c r="D288" s="48"/>
    </row>
    <row r="289" spans="4:4" x14ac:dyDescent="0.25">
      <c r="D289" s="48"/>
    </row>
    <row r="290" spans="4:4" x14ac:dyDescent="0.25">
      <c r="D290" s="48"/>
    </row>
    <row r="291" spans="4:4" x14ac:dyDescent="0.25">
      <c r="D291" s="48"/>
    </row>
    <row r="292" spans="4:4" x14ac:dyDescent="0.25">
      <c r="D292" s="48"/>
    </row>
    <row r="293" spans="4:4" x14ac:dyDescent="0.25">
      <c r="D293" s="48"/>
    </row>
    <row r="294" spans="4:4" x14ac:dyDescent="0.25">
      <c r="D294" s="48"/>
    </row>
    <row r="295" spans="4:4" x14ac:dyDescent="0.25">
      <c r="D295" s="48"/>
    </row>
    <row r="296" spans="4:4" x14ac:dyDescent="0.25">
      <c r="D296" s="48"/>
    </row>
    <row r="297" spans="4:4" x14ac:dyDescent="0.25">
      <c r="D297" s="48"/>
    </row>
    <row r="298" spans="4:4" x14ac:dyDescent="0.25">
      <c r="D298" s="48"/>
    </row>
    <row r="299" spans="4:4" x14ac:dyDescent="0.25">
      <c r="D299" s="48"/>
    </row>
    <row r="300" spans="4:4" x14ac:dyDescent="0.25">
      <c r="D300" s="48"/>
    </row>
    <row r="301" spans="4:4" x14ac:dyDescent="0.25">
      <c r="D301" s="48"/>
    </row>
    <row r="302" spans="4:4" x14ac:dyDescent="0.25">
      <c r="D302" s="48"/>
    </row>
    <row r="303" spans="4:4" x14ac:dyDescent="0.25">
      <c r="D303" s="48"/>
    </row>
    <row r="304" spans="4:4" x14ac:dyDescent="0.25">
      <c r="D304" s="48"/>
    </row>
    <row r="305" spans="4:4" x14ac:dyDescent="0.25">
      <c r="D305" s="48"/>
    </row>
    <row r="306" spans="4:4" x14ac:dyDescent="0.25">
      <c r="D306" s="48"/>
    </row>
    <row r="307" spans="4:4" x14ac:dyDescent="0.25">
      <c r="D307" s="48"/>
    </row>
    <row r="308" spans="4:4" x14ac:dyDescent="0.25">
      <c r="D308" s="48"/>
    </row>
    <row r="309" spans="4:4" x14ac:dyDescent="0.25">
      <c r="D309" s="48"/>
    </row>
    <row r="310" spans="4:4" x14ac:dyDescent="0.25">
      <c r="D310" s="48"/>
    </row>
    <row r="311" spans="4:4" x14ac:dyDescent="0.25">
      <c r="D311" s="48"/>
    </row>
    <row r="312" spans="4:4" x14ac:dyDescent="0.25">
      <c r="D312" s="48"/>
    </row>
    <row r="313" spans="4:4" x14ac:dyDescent="0.25">
      <c r="D313" s="48"/>
    </row>
    <row r="314" spans="4:4" x14ac:dyDescent="0.25">
      <c r="D314" s="48"/>
    </row>
    <row r="315" spans="4:4" x14ac:dyDescent="0.25">
      <c r="D315" s="48"/>
    </row>
    <row r="316" spans="4:4" x14ac:dyDescent="0.25">
      <c r="D316" s="48"/>
    </row>
    <row r="317" spans="4:4" x14ac:dyDescent="0.25">
      <c r="D317" s="48"/>
    </row>
    <row r="318" spans="4:4" x14ac:dyDescent="0.25">
      <c r="D318" s="48"/>
    </row>
    <row r="319" spans="4:4" x14ac:dyDescent="0.25">
      <c r="D319" s="48"/>
    </row>
    <row r="320" spans="4:4" x14ac:dyDescent="0.25">
      <c r="D320" s="48"/>
    </row>
    <row r="321" spans="4:4" x14ac:dyDescent="0.25">
      <c r="D321" s="48"/>
    </row>
    <row r="322" spans="4:4" x14ac:dyDescent="0.25">
      <c r="D322" s="48"/>
    </row>
    <row r="323" spans="4:4" x14ac:dyDescent="0.25">
      <c r="D323" s="48"/>
    </row>
    <row r="324" spans="4:4" x14ac:dyDescent="0.25">
      <c r="D324" s="48"/>
    </row>
    <row r="325" spans="4:4" x14ac:dyDescent="0.25">
      <c r="D325" s="48"/>
    </row>
    <row r="326" spans="4:4" x14ac:dyDescent="0.25">
      <c r="D326" s="48"/>
    </row>
    <row r="327" spans="4:4" x14ac:dyDescent="0.25">
      <c r="D327" s="48"/>
    </row>
    <row r="328" spans="4:4" x14ac:dyDescent="0.25">
      <c r="D328" s="48"/>
    </row>
    <row r="329" spans="4:4" x14ac:dyDescent="0.25">
      <c r="D329" s="48"/>
    </row>
    <row r="330" spans="4:4" x14ac:dyDescent="0.25">
      <c r="D330" s="48"/>
    </row>
    <row r="331" spans="4:4" x14ac:dyDescent="0.25">
      <c r="D331" s="48"/>
    </row>
    <row r="332" spans="4:4" x14ac:dyDescent="0.25">
      <c r="D332" s="48"/>
    </row>
    <row r="333" spans="4:4" x14ac:dyDescent="0.25">
      <c r="D333" s="48"/>
    </row>
    <row r="334" spans="4:4" x14ac:dyDescent="0.25">
      <c r="D334" s="48"/>
    </row>
    <row r="335" spans="4:4" x14ac:dyDescent="0.25">
      <c r="D335" s="48"/>
    </row>
    <row r="336" spans="4:4" x14ac:dyDescent="0.25">
      <c r="D336" s="48"/>
    </row>
    <row r="337" spans="4:4" x14ac:dyDescent="0.25">
      <c r="D337" s="48"/>
    </row>
    <row r="338" spans="4:4" x14ac:dyDescent="0.25">
      <c r="D338" s="48"/>
    </row>
    <row r="339" spans="4:4" x14ac:dyDescent="0.25">
      <c r="D339" s="48"/>
    </row>
    <row r="340" spans="4:4" x14ac:dyDescent="0.25">
      <c r="D340" s="48"/>
    </row>
    <row r="341" spans="4:4" x14ac:dyDescent="0.25">
      <c r="D341" s="48"/>
    </row>
    <row r="342" spans="4:4" x14ac:dyDescent="0.25">
      <c r="D342" s="48"/>
    </row>
    <row r="343" spans="4:4" x14ac:dyDescent="0.25">
      <c r="D343" s="48"/>
    </row>
    <row r="344" spans="4:4" x14ac:dyDescent="0.25">
      <c r="D344" s="48"/>
    </row>
    <row r="345" spans="4:4" x14ac:dyDescent="0.25">
      <c r="D345" s="48"/>
    </row>
    <row r="346" spans="4:4" x14ac:dyDescent="0.25">
      <c r="D346" s="48"/>
    </row>
    <row r="347" spans="4:4" x14ac:dyDescent="0.25">
      <c r="D347" s="48"/>
    </row>
    <row r="348" spans="4:4" x14ac:dyDescent="0.25">
      <c r="D348" s="48"/>
    </row>
    <row r="349" spans="4:4" x14ac:dyDescent="0.25">
      <c r="D349" s="48"/>
    </row>
    <row r="350" spans="4:4" x14ac:dyDescent="0.25">
      <c r="D350" s="48"/>
    </row>
    <row r="351" spans="4:4" x14ac:dyDescent="0.25">
      <c r="D351" s="48"/>
    </row>
    <row r="352" spans="4:4" x14ac:dyDescent="0.25">
      <c r="D352" s="48"/>
    </row>
    <row r="353" spans="4:4" x14ac:dyDescent="0.25">
      <c r="D353" s="48"/>
    </row>
    <row r="354" spans="4:4" x14ac:dyDescent="0.25">
      <c r="D354" s="48"/>
    </row>
    <row r="355" spans="4:4" x14ac:dyDescent="0.25">
      <c r="D355" s="48"/>
    </row>
    <row r="356" spans="4:4" x14ac:dyDescent="0.25">
      <c r="D356" s="48"/>
    </row>
    <row r="357" spans="4:4" x14ac:dyDescent="0.25">
      <c r="D357" s="48"/>
    </row>
    <row r="358" spans="4:4" x14ac:dyDescent="0.25">
      <c r="D358" s="48"/>
    </row>
    <row r="359" spans="4:4" x14ac:dyDescent="0.25">
      <c r="D359" s="48"/>
    </row>
    <row r="360" spans="4:4" x14ac:dyDescent="0.25">
      <c r="D360" s="48"/>
    </row>
    <row r="361" spans="4:4" x14ac:dyDescent="0.25">
      <c r="D361" s="48"/>
    </row>
    <row r="362" spans="4:4" x14ac:dyDescent="0.25">
      <c r="D362" s="48"/>
    </row>
    <row r="363" spans="4:4" x14ac:dyDescent="0.25">
      <c r="D363" s="48"/>
    </row>
    <row r="364" spans="4:4" x14ac:dyDescent="0.25">
      <c r="D364" s="48"/>
    </row>
    <row r="365" spans="4:4" x14ac:dyDescent="0.25">
      <c r="D365" s="48"/>
    </row>
    <row r="366" spans="4:4" x14ac:dyDescent="0.25">
      <c r="D366" s="48"/>
    </row>
    <row r="367" spans="4:4" x14ac:dyDescent="0.25">
      <c r="D367" s="48"/>
    </row>
    <row r="368" spans="4:4" x14ac:dyDescent="0.25">
      <c r="D368" s="48"/>
    </row>
    <row r="369" spans="4:4" x14ac:dyDescent="0.25">
      <c r="D369" s="48"/>
    </row>
    <row r="370" spans="4:4" x14ac:dyDescent="0.25">
      <c r="D370" s="48"/>
    </row>
    <row r="371" spans="4:4" x14ac:dyDescent="0.25">
      <c r="D371" s="48"/>
    </row>
    <row r="372" spans="4:4" x14ac:dyDescent="0.25">
      <c r="D372" s="48"/>
    </row>
    <row r="373" spans="4:4" x14ac:dyDescent="0.25">
      <c r="D373" s="48"/>
    </row>
    <row r="374" spans="4:4" x14ac:dyDescent="0.25">
      <c r="D374" s="48"/>
    </row>
    <row r="375" spans="4:4" x14ac:dyDescent="0.25">
      <c r="D375" s="48"/>
    </row>
    <row r="376" spans="4:4" x14ac:dyDescent="0.25">
      <c r="D376" s="48"/>
    </row>
    <row r="377" spans="4:4" x14ac:dyDescent="0.25">
      <c r="D377" s="48"/>
    </row>
    <row r="378" spans="4:4" x14ac:dyDescent="0.25">
      <c r="D378" s="48"/>
    </row>
    <row r="379" spans="4:4" x14ac:dyDescent="0.25">
      <c r="D379" s="48"/>
    </row>
    <row r="380" spans="4:4" x14ac:dyDescent="0.25">
      <c r="D380" s="48"/>
    </row>
    <row r="381" spans="4:4" x14ac:dyDescent="0.25">
      <c r="D381" s="48"/>
    </row>
    <row r="382" spans="4:4" x14ac:dyDescent="0.25">
      <c r="D382" s="48"/>
    </row>
    <row r="383" spans="4:4" x14ac:dyDescent="0.25">
      <c r="D383" s="48"/>
    </row>
    <row r="384" spans="4:4" x14ac:dyDescent="0.25">
      <c r="D384" s="48"/>
    </row>
    <row r="385" spans="4:4" x14ac:dyDescent="0.25">
      <c r="D385" s="48"/>
    </row>
    <row r="386" spans="4:4" x14ac:dyDescent="0.25">
      <c r="D386" s="48"/>
    </row>
    <row r="387" spans="4:4" x14ac:dyDescent="0.25">
      <c r="D387" s="48"/>
    </row>
    <row r="388" spans="4:4" x14ac:dyDescent="0.25">
      <c r="D388" s="48"/>
    </row>
    <row r="389" spans="4:4" x14ac:dyDescent="0.25">
      <c r="D389" s="48"/>
    </row>
    <row r="390" spans="4:4" x14ac:dyDescent="0.25">
      <c r="D390" s="48"/>
    </row>
    <row r="391" spans="4:4" x14ac:dyDescent="0.25">
      <c r="D391" s="48"/>
    </row>
    <row r="392" spans="4:4" x14ac:dyDescent="0.25">
      <c r="D392" s="48"/>
    </row>
    <row r="393" spans="4:4" x14ac:dyDescent="0.25">
      <c r="D393" s="48"/>
    </row>
    <row r="394" spans="4:4" x14ac:dyDescent="0.25">
      <c r="D394" s="48"/>
    </row>
    <row r="395" spans="4:4" x14ac:dyDescent="0.25">
      <c r="D395" s="48"/>
    </row>
    <row r="396" spans="4:4" x14ac:dyDescent="0.25">
      <c r="D396" s="48"/>
    </row>
    <row r="397" spans="4:4" x14ac:dyDescent="0.25">
      <c r="D397" s="48"/>
    </row>
    <row r="398" spans="4:4" x14ac:dyDescent="0.25">
      <c r="D398" s="48"/>
    </row>
    <row r="399" spans="4:4" x14ac:dyDescent="0.25">
      <c r="D399" s="48"/>
    </row>
    <row r="400" spans="4:4" x14ac:dyDescent="0.25">
      <c r="D400" s="48"/>
    </row>
    <row r="401" spans="4:4" x14ac:dyDescent="0.25">
      <c r="D401" s="48"/>
    </row>
    <row r="402" spans="4:4" x14ac:dyDescent="0.25">
      <c r="D402" s="48"/>
    </row>
    <row r="403" spans="4:4" x14ac:dyDescent="0.25">
      <c r="D403" s="48"/>
    </row>
    <row r="404" spans="4:4" x14ac:dyDescent="0.25">
      <c r="D404" s="48"/>
    </row>
    <row r="405" spans="4:4" x14ac:dyDescent="0.25">
      <c r="D405" s="48"/>
    </row>
    <row r="406" spans="4:4" x14ac:dyDescent="0.25">
      <c r="D406" s="48"/>
    </row>
    <row r="407" spans="4:4" x14ac:dyDescent="0.25">
      <c r="D407" s="48"/>
    </row>
    <row r="408" spans="4:4" x14ac:dyDescent="0.25">
      <c r="D408" s="48"/>
    </row>
    <row r="409" spans="4:4" x14ac:dyDescent="0.25">
      <c r="D409" s="48"/>
    </row>
    <row r="410" spans="4:4" x14ac:dyDescent="0.25">
      <c r="D410" s="48"/>
    </row>
    <row r="411" spans="4:4" x14ac:dyDescent="0.25">
      <c r="D411" s="48"/>
    </row>
    <row r="412" spans="4:4" x14ac:dyDescent="0.25">
      <c r="D412" s="48"/>
    </row>
    <row r="413" spans="4:4" x14ac:dyDescent="0.25">
      <c r="D413" s="48"/>
    </row>
    <row r="414" spans="4:4" x14ac:dyDescent="0.25">
      <c r="D414" s="48"/>
    </row>
    <row r="415" spans="4:4" x14ac:dyDescent="0.25">
      <c r="D415" s="48"/>
    </row>
    <row r="416" spans="4:4" x14ac:dyDescent="0.25">
      <c r="D416" s="48"/>
    </row>
    <row r="417" spans="4:4" x14ac:dyDescent="0.25">
      <c r="D417" s="48"/>
    </row>
    <row r="418" spans="4:4" x14ac:dyDescent="0.25">
      <c r="D418" s="48"/>
    </row>
    <row r="419" spans="4:4" x14ac:dyDescent="0.25">
      <c r="D419" s="48"/>
    </row>
    <row r="420" spans="4:4" x14ac:dyDescent="0.25">
      <c r="D420" s="48"/>
    </row>
    <row r="421" spans="4:4" x14ac:dyDescent="0.25">
      <c r="D421" s="48"/>
    </row>
    <row r="422" spans="4:4" x14ac:dyDescent="0.25">
      <c r="D422" s="48"/>
    </row>
    <row r="423" spans="4:4" x14ac:dyDescent="0.25">
      <c r="D423" s="48"/>
    </row>
    <row r="424" spans="4:4" x14ac:dyDescent="0.25">
      <c r="D424" s="48"/>
    </row>
    <row r="425" spans="4:4" x14ac:dyDescent="0.25">
      <c r="D425" s="48"/>
    </row>
    <row r="426" spans="4:4" x14ac:dyDescent="0.25">
      <c r="D426" s="48"/>
    </row>
    <row r="427" spans="4:4" x14ac:dyDescent="0.25">
      <c r="D427" s="48"/>
    </row>
    <row r="428" spans="4:4" x14ac:dyDescent="0.25">
      <c r="D428" s="48"/>
    </row>
    <row r="429" spans="4:4" x14ac:dyDescent="0.25">
      <c r="D429" s="48"/>
    </row>
    <row r="430" spans="4:4" x14ac:dyDescent="0.25">
      <c r="D430" s="48"/>
    </row>
    <row r="431" spans="4:4" x14ac:dyDescent="0.25">
      <c r="D431" s="48"/>
    </row>
    <row r="432" spans="4:4" x14ac:dyDescent="0.25">
      <c r="D432" s="48"/>
    </row>
    <row r="433" spans="4:4" x14ac:dyDescent="0.25">
      <c r="D433" s="48"/>
    </row>
    <row r="434" spans="4:4" x14ac:dyDescent="0.25">
      <c r="D434" s="48"/>
    </row>
    <row r="435" spans="4:4" x14ac:dyDescent="0.25">
      <c r="D435" s="48"/>
    </row>
    <row r="436" spans="4:4" x14ac:dyDescent="0.25">
      <c r="D436" s="48"/>
    </row>
    <row r="437" spans="4:4" x14ac:dyDescent="0.25">
      <c r="D437" s="48"/>
    </row>
    <row r="438" spans="4:4" x14ac:dyDescent="0.25">
      <c r="D438" s="48"/>
    </row>
    <row r="439" spans="4:4" x14ac:dyDescent="0.25">
      <c r="D439" s="48"/>
    </row>
    <row r="440" spans="4:4" x14ac:dyDescent="0.25">
      <c r="D440" s="48"/>
    </row>
    <row r="441" spans="4:4" x14ac:dyDescent="0.25">
      <c r="D441" s="48"/>
    </row>
    <row r="442" spans="4:4" x14ac:dyDescent="0.25">
      <c r="D442" s="48"/>
    </row>
    <row r="443" spans="4:4" x14ac:dyDescent="0.25">
      <c r="D443" s="48"/>
    </row>
    <row r="444" spans="4:4" x14ac:dyDescent="0.25">
      <c r="D444" s="48"/>
    </row>
    <row r="445" spans="4:4" x14ac:dyDescent="0.25">
      <c r="D445" s="48"/>
    </row>
    <row r="446" spans="4:4" x14ac:dyDescent="0.25">
      <c r="D446" s="48"/>
    </row>
    <row r="447" spans="4:4" x14ac:dyDescent="0.25">
      <c r="D447" s="48"/>
    </row>
    <row r="448" spans="4:4" x14ac:dyDescent="0.25">
      <c r="D448" s="48"/>
    </row>
    <row r="449" spans="4:4" x14ac:dyDescent="0.25">
      <c r="D449" s="48"/>
    </row>
    <row r="450" spans="4:4" x14ac:dyDescent="0.25">
      <c r="D450" s="48"/>
    </row>
    <row r="451" spans="4:4" x14ac:dyDescent="0.25">
      <c r="D451" s="48"/>
    </row>
    <row r="452" spans="4:4" x14ac:dyDescent="0.25">
      <c r="D452" s="48"/>
    </row>
    <row r="453" spans="4:4" x14ac:dyDescent="0.25">
      <c r="D453" s="48"/>
    </row>
    <row r="454" spans="4:4" x14ac:dyDescent="0.25">
      <c r="D454" s="48"/>
    </row>
    <row r="455" spans="4:4" x14ac:dyDescent="0.25">
      <c r="D455" s="48"/>
    </row>
    <row r="456" spans="4:4" x14ac:dyDescent="0.25">
      <c r="D456" s="48"/>
    </row>
    <row r="457" spans="4:4" x14ac:dyDescent="0.25">
      <c r="D457" s="48"/>
    </row>
    <row r="458" spans="4:4" x14ac:dyDescent="0.25">
      <c r="D458" s="48"/>
    </row>
    <row r="459" spans="4:4" x14ac:dyDescent="0.25">
      <c r="D459" s="48"/>
    </row>
    <row r="460" spans="4:4" x14ac:dyDescent="0.25">
      <c r="D460" s="48"/>
    </row>
    <row r="461" spans="4:4" x14ac:dyDescent="0.25">
      <c r="D461" s="48"/>
    </row>
    <row r="462" spans="4:4" x14ac:dyDescent="0.25">
      <c r="D462" s="48"/>
    </row>
    <row r="463" spans="4:4" x14ac:dyDescent="0.25">
      <c r="D463" s="48"/>
    </row>
    <row r="464" spans="4:4" x14ac:dyDescent="0.25">
      <c r="D464" s="48"/>
    </row>
    <row r="465" spans="4:4" x14ac:dyDescent="0.25">
      <c r="D465" s="48"/>
    </row>
    <row r="466" spans="4:4" x14ac:dyDescent="0.25">
      <c r="D466" s="48"/>
    </row>
    <row r="467" spans="4:4" x14ac:dyDescent="0.25">
      <c r="D467" s="48"/>
    </row>
    <row r="468" spans="4:4" x14ac:dyDescent="0.25">
      <c r="D468" s="48"/>
    </row>
    <row r="469" spans="4:4" x14ac:dyDescent="0.25">
      <c r="D469" s="48"/>
    </row>
    <row r="470" spans="4:4" x14ac:dyDescent="0.25">
      <c r="D470" s="48"/>
    </row>
    <row r="471" spans="4:4" x14ac:dyDescent="0.25">
      <c r="D471" s="48"/>
    </row>
    <row r="472" spans="4:4" x14ac:dyDescent="0.25">
      <c r="D472" s="48"/>
    </row>
    <row r="473" spans="4:4" x14ac:dyDescent="0.25">
      <c r="D473" s="48"/>
    </row>
    <row r="474" spans="4:4" x14ac:dyDescent="0.25">
      <c r="D474" s="48"/>
    </row>
    <row r="475" spans="4:4" x14ac:dyDescent="0.25">
      <c r="D475" s="48"/>
    </row>
    <row r="476" spans="4:4" x14ac:dyDescent="0.25">
      <c r="D476" s="48"/>
    </row>
    <row r="477" spans="4:4" x14ac:dyDescent="0.25">
      <c r="D477" s="48"/>
    </row>
    <row r="478" spans="4:4" x14ac:dyDescent="0.25">
      <c r="D478" s="48"/>
    </row>
    <row r="479" spans="4:4" x14ac:dyDescent="0.25">
      <c r="D479" s="48"/>
    </row>
    <row r="480" spans="4:4" x14ac:dyDescent="0.25">
      <c r="D480" s="48"/>
    </row>
    <row r="481" spans="4:4" x14ac:dyDescent="0.25">
      <c r="D481" s="48"/>
    </row>
    <row r="482" spans="4:4" x14ac:dyDescent="0.25">
      <c r="D482" s="48"/>
    </row>
    <row r="483" spans="4:4" x14ac:dyDescent="0.25">
      <c r="D483" s="48"/>
    </row>
    <row r="484" spans="4:4" x14ac:dyDescent="0.25">
      <c r="D484" s="48"/>
    </row>
    <row r="485" spans="4:4" x14ac:dyDescent="0.25">
      <c r="D485" s="48"/>
    </row>
    <row r="486" spans="4:4" x14ac:dyDescent="0.25">
      <c r="D486" s="48"/>
    </row>
    <row r="487" spans="4:4" x14ac:dyDescent="0.25">
      <c r="D487" s="48"/>
    </row>
    <row r="488" spans="4:4" x14ac:dyDescent="0.25">
      <c r="D488" s="48"/>
    </row>
    <row r="489" spans="4:4" x14ac:dyDescent="0.25">
      <c r="D489" s="48"/>
    </row>
    <row r="490" spans="4:4" x14ac:dyDescent="0.25">
      <c r="D490" s="48"/>
    </row>
    <row r="491" spans="4:4" x14ac:dyDescent="0.25">
      <c r="D491" s="48"/>
    </row>
    <row r="492" spans="4:4" x14ac:dyDescent="0.25">
      <c r="D492" s="48"/>
    </row>
    <row r="493" spans="4:4" x14ac:dyDescent="0.25">
      <c r="D493" s="48"/>
    </row>
    <row r="494" spans="4:4" x14ac:dyDescent="0.25">
      <c r="D494" s="48"/>
    </row>
    <row r="495" spans="4:4" x14ac:dyDescent="0.25">
      <c r="D495" s="48"/>
    </row>
    <row r="496" spans="4:4" x14ac:dyDescent="0.25">
      <c r="D496" s="48"/>
    </row>
    <row r="497" spans="4:4" x14ac:dyDescent="0.25">
      <c r="D497" s="48"/>
    </row>
    <row r="498" spans="4:4" x14ac:dyDescent="0.25">
      <c r="D498" s="48"/>
    </row>
    <row r="499" spans="4:4" x14ac:dyDescent="0.25">
      <c r="D499" s="48"/>
    </row>
    <row r="500" spans="4:4" x14ac:dyDescent="0.25">
      <c r="D500" s="48"/>
    </row>
    <row r="501" spans="4:4" x14ac:dyDescent="0.25">
      <c r="D501" s="48"/>
    </row>
    <row r="502" spans="4:4" x14ac:dyDescent="0.25">
      <c r="D502" s="48"/>
    </row>
    <row r="503" spans="4:4" x14ac:dyDescent="0.25">
      <c r="D503" s="48"/>
    </row>
    <row r="504" spans="4:4" x14ac:dyDescent="0.25">
      <c r="D504" s="48"/>
    </row>
    <row r="505" spans="4:4" x14ac:dyDescent="0.25">
      <c r="D505" s="48"/>
    </row>
    <row r="506" spans="4:4" x14ac:dyDescent="0.25">
      <c r="D506" s="48"/>
    </row>
    <row r="507" spans="4:4" x14ac:dyDescent="0.25">
      <c r="D507" s="48"/>
    </row>
    <row r="508" spans="4:4" x14ac:dyDescent="0.25">
      <c r="D508" s="48"/>
    </row>
    <row r="509" spans="4:4" x14ac:dyDescent="0.25">
      <c r="D509" s="48"/>
    </row>
    <row r="510" spans="4:4" x14ac:dyDescent="0.25">
      <c r="D510" s="48"/>
    </row>
    <row r="511" spans="4:4" x14ac:dyDescent="0.25">
      <c r="D511" s="48"/>
    </row>
    <row r="512" spans="4:4" x14ac:dyDescent="0.25">
      <c r="D512" s="48"/>
    </row>
    <row r="513" spans="4:4" x14ac:dyDescent="0.25">
      <c r="D513" s="48"/>
    </row>
    <row r="514" spans="4:4" x14ac:dyDescent="0.25">
      <c r="D514" s="48"/>
    </row>
    <row r="515" spans="4:4" x14ac:dyDescent="0.25">
      <c r="D515" s="48"/>
    </row>
    <row r="516" spans="4:4" x14ac:dyDescent="0.25">
      <c r="D516" s="48"/>
    </row>
    <row r="517" spans="4:4" x14ac:dyDescent="0.25">
      <c r="D517" s="48"/>
    </row>
    <row r="518" spans="4:4" x14ac:dyDescent="0.25">
      <c r="D518" s="48"/>
    </row>
    <row r="519" spans="4:4" x14ac:dyDescent="0.25">
      <c r="D519" s="48"/>
    </row>
    <row r="520" spans="4:4" x14ac:dyDescent="0.25">
      <c r="D520" s="48"/>
    </row>
    <row r="521" spans="4:4" x14ac:dyDescent="0.25">
      <c r="D521" s="48"/>
    </row>
    <row r="522" spans="4:4" x14ac:dyDescent="0.25">
      <c r="D522" s="48"/>
    </row>
    <row r="523" spans="4:4" x14ac:dyDescent="0.25">
      <c r="D523" s="48"/>
    </row>
    <row r="524" spans="4:4" x14ac:dyDescent="0.25">
      <c r="D524" s="48"/>
    </row>
    <row r="525" spans="4:4" x14ac:dyDescent="0.25">
      <c r="D525" s="48"/>
    </row>
    <row r="526" spans="4:4" x14ac:dyDescent="0.25">
      <c r="D526" s="48"/>
    </row>
    <row r="527" spans="4:4" x14ac:dyDescent="0.25">
      <c r="D527" s="48"/>
    </row>
    <row r="528" spans="4:4" x14ac:dyDescent="0.25">
      <c r="D528" s="48"/>
    </row>
    <row r="529" spans="4:4" x14ac:dyDescent="0.25">
      <c r="D529" s="48"/>
    </row>
    <row r="530" spans="4:4" x14ac:dyDescent="0.25">
      <c r="D530" s="48"/>
    </row>
    <row r="531" spans="4:4" x14ac:dyDescent="0.25">
      <c r="D531" s="48"/>
    </row>
    <row r="532" spans="4:4" x14ac:dyDescent="0.25">
      <c r="D532" s="48"/>
    </row>
    <row r="533" spans="4:4" x14ac:dyDescent="0.25">
      <c r="D533" s="48"/>
    </row>
    <row r="534" spans="4:4" x14ac:dyDescent="0.25">
      <c r="D534" s="48"/>
    </row>
    <row r="535" spans="4:4" x14ac:dyDescent="0.25">
      <c r="D535" s="48"/>
    </row>
    <row r="536" spans="4:4" x14ac:dyDescent="0.25">
      <c r="D536" s="48"/>
    </row>
    <row r="537" spans="4:4" x14ac:dyDescent="0.25">
      <c r="D537" s="48"/>
    </row>
    <row r="538" spans="4:4" x14ac:dyDescent="0.25">
      <c r="D538" s="48"/>
    </row>
    <row r="539" spans="4:4" x14ac:dyDescent="0.25">
      <c r="D539" s="48"/>
    </row>
    <row r="540" spans="4:4" x14ac:dyDescent="0.25">
      <c r="D540" s="48"/>
    </row>
    <row r="541" spans="4:4" x14ac:dyDescent="0.25">
      <c r="D541" s="48"/>
    </row>
    <row r="542" spans="4:4" x14ac:dyDescent="0.25">
      <c r="D542" s="48"/>
    </row>
    <row r="543" spans="4:4" x14ac:dyDescent="0.25">
      <c r="D543" s="48"/>
    </row>
    <row r="544" spans="4:4" x14ac:dyDescent="0.25">
      <c r="D544" s="48"/>
    </row>
    <row r="545" spans="4:4" x14ac:dyDescent="0.25">
      <c r="D545" s="48"/>
    </row>
    <row r="546" spans="4:4" x14ac:dyDescent="0.25">
      <c r="D546" s="48"/>
    </row>
    <row r="547" spans="4:4" x14ac:dyDescent="0.25">
      <c r="D547" s="48"/>
    </row>
    <row r="548" spans="4:4" x14ac:dyDescent="0.25">
      <c r="D548" s="48"/>
    </row>
    <row r="549" spans="4:4" x14ac:dyDescent="0.25">
      <c r="D549" s="48"/>
    </row>
    <row r="550" spans="4:4" x14ac:dyDescent="0.25">
      <c r="D550" s="48"/>
    </row>
    <row r="551" spans="4:4" x14ac:dyDescent="0.25">
      <c r="D551" s="48"/>
    </row>
    <row r="552" spans="4:4" x14ac:dyDescent="0.25">
      <c r="D552" s="48"/>
    </row>
    <row r="553" spans="4:4" x14ac:dyDescent="0.25">
      <c r="D553" s="48"/>
    </row>
    <row r="554" spans="4:4" x14ac:dyDescent="0.25">
      <c r="D554" s="48"/>
    </row>
    <row r="555" spans="4:4" x14ac:dyDescent="0.25">
      <c r="D555" s="48"/>
    </row>
    <row r="556" spans="4:4" x14ac:dyDescent="0.25">
      <c r="D556" s="48"/>
    </row>
    <row r="557" spans="4:4" x14ac:dyDescent="0.25">
      <c r="D557" s="48"/>
    </row>
    <row r="558" spans="4:4" x14ac:dyDescent="0.25">
      <c r="D558" s="48"/>
    </row>
    <row r="559" spans="4:4" x14ac:dyDescent="0.25">
      <c r="D559" s="48"/>
    </row>
    <row r="560" spans="4:4" x14ac:dyDescent="0.25">
      <c r="D560" s="48"/>
    </row>
    <row r="561" spans="4:4" x14ac:dyDescent="0.25">
      <c r="D561" s="48"/>
    </row>
    <row r="562" spans="4:4" x14ac:dyDescent="0.25">
      <c r="D562" s="48"/>
    </row>
    <row r="563" spans="4:4" x14ac:dyDescent="0.25">
      <c r="D563" s="48"/>
    </row>
    <row r="564" spans="4:4" x14ac:dyDescent="0.25">
      <c r="D564" s="48"/>
    </row>
    <row r="565" spans="4:4" x14ac:dyDescent="0.25">
      <c r="D565" s="48"/>
    </row>
    <row r="566" spans="4:4" x14ac:dyDescent="0.25">
      <c r="D566" s="48"/>
    </row>
    <row r="567" spans="4:4" x14ac:dyDescent="0.25">
      <c r="D567" s="48"/>
    </row>
    <row r="568" spans="4:4" x14ac:dyDescent="0.25">
      <c r="D568" s="48"/>
    </row>
    <row r="569" spans="4:4" x14ac:dyDescent="0.25">
      <c r="D569" s="48"/>
    </row>
    <row r="570" spans="4:4" x14ac:dyDescent="0.25">
      <c r="D570" s="48"/>
    </row>
    <row r="571" spans="4:4" x14ac:dyDescent="0.25">
      <c r="D571" s="48"/>
    </row>
    <row r="572" spans="4:4" x14ac:dyDescent="0.25">
      <c r="D572" s="48"/>
    </row>
    <row r="573" spans="4:4" x14ac:dyDescent="0.25">
      <c r="D573" s="48"/>
    </row>
    <row r="574" spans="4:4" x14ac:dyDescent="0.25">
      <c r="D574" s="48"/>
    </row>
    <row r="575" spans="4:4" x14ac:dyDescent="0.25">
      <c r="D575" s="48"/>
    </row>
    <row r="576" spans="4:4" x14ac:dyDescent="0.25">
      <c r="D576" s="48"/>
    </row>
    <row r="577" spans="4:4" x14ac:dyDescent="0.25">
      <c r="D577" s="48"/>
    </row>
    <row r="578" spans="4:4" x14ac:dyDescent="0.25">
      <c r="D578" s="48"/>
    </row>
    <row r="579" spans="4:4" x14ac:dyDescent="0.25">
      <c r="D579" s="48"/>
    </row>
    <row r="580" spans="4:4" x14ac:dyDescent="0.25">
      <c r="D580" s="48"/>
    </row>
    <row r="581" spans="4:4" x14ac:dyDescent="0.25">
      <c r="D581" s="48"/>
    </row>
    <row r="582" spans="4:4" x14ac:dyDescent="0.25">
      <c r="D582" s="48"/>
    </row>
    <row r="583" spans="4:4" x14ac:dyDescent="0.25">
      <c r="D583" s="48"/>
    </row>
    <row r="584" spans="4:4" x14ac:dyDescent="0.25">
      <c r="D584" s="48"/>
    </row>
    <row r="585" spans="4:4" x14ac:dyDescent="0.25">
      <c r="D585" s="48"/>
    </row>
    <row r="586" spans="4:4" x14ac:dyDescent="0.25">
      <c r="D586" s="48"/>
    </row>
    <row r="587" spans="4:4" x14ac:dyDescent="0.25">
      <c r="D587" s="48"/>
    </row>
    <row r="588" spans="4:4" x14ac:dyDescent="0.25">
      <c r="D588" s="48"/>
    </row>
    <row r="589" spans="4:4" x14ac:dyDescent="0.25">
      <c r="D589" s="48"/>
    </row>
    <row r="590" spans="4:4" x14ac:dyDescent="0.25">
      <c r="D590" s="48"/>
    </row>
    <row r="591" spans="4:4" x14ac:dyDescent="0.25">
      <c r="D591" s="48"/>
    </row>
    <row r="592" spans="4:4" x14ac:dyDescent="0.25">
      <c r="D592" s="48"/>
    </row>
    <row r="593" spans="4:4" x14ac:dyDescent="0.25">
      <c r="D593" s="48"/>
    </row>
    <row r="594" spans="4:4" x14ac:dyDescent="0.25">
      <c r="D594" s="48"/>
    </row>
    <row r="595" spans="4:4" x14ac:dyDescent="0.25">
      <c r="D595" s="48"/>
    </row>
    <row r="596" spans="4:4" x14ac:dyDescent="0.25">
      <c r="D596" s="48"/>
    </row>
    <row r="597" spans="4:4" x14ac:dyDescent="0.25">
      <c r="D597" s="48"/>
    </row>
    <row r="598" spans="4:4" x14ac:dyDescent="0.25">
      <c r="D598" s="48"/>
    </row>
    <row r="599" spans="4:4" x14ac:dyDescent="0.25">
      <c r="D599" s="48"/>
    </row>
    <row r="600" spans="4:4" x14ac:dyDescent="0.25">
      <c r="D600" s="48"/>
    </row>
    <row r="601" spans="4:4" x14ac:dyDescent="0.25">
      <c r="D601" s="48"/>
    </row>
    <row r="602" spans="4:4" x14ac:dyDescent="0.25">
      <c r="D602" s="48"/>
    </row>
    <row r="603" spans="4:4" x14ac:dyDescent="0.25">
      <c r="D603" s="48"/>
    </row>
    <row r="604" spans="4:4" x14ac:dyDescent="0.25">
      <c r="D604" s="48"/>
    </row>
    <row r="605" spans="4:4" x14ac:dyDescent="0.25">
      <c r="D605" s="48"/>
    </row>
    <row r="606" spans="4:4" x14ac:dyDescent="0.25">
      <c r="D606" s="48"/>
    </row>
    <row r="607" spans="4:4" x14ac:dyDescent="0.25">
      <c r="D607" s="48"/>
    </row>
    <row r="608" spans="4:4" x14ac:dyDescent="0.25">
      <c r="D608" s="48"/>
    </row>
    <row r="609" spans="4:4" x14ac:dyDescent="0.25">
      <c r="D609" s="48"/>
    </row>
    <row r="610" spans="4:4" x14ac:dyDescent="0.25">
      <c r="D610" s="48"/>
    </row>
    <row r="611" spans="4:4" x14ac:dyDescent="0.25">
      <c r="D611" s="48"/>
    </row>
    <row r="612" spans="4:4" x14ac:dyDescent="0.25">
      <c r="D612" s="48"/>
    </row>
    <row r="613" spans="4:4" x14ac:dyDescent="0.25">
      <c r="D613" s="48"/>
    </row>
    <row r="614" spans="4:4" x14ac:dyDescent="0.25">
      <c r="D614" s="48"/>
    </row>
    <row r="615" spans="4:4" x14ac:dyDescent="0.25">
      <c r="D615" s="48"/>
    </row>
    <row r="616" spans="4:4" x14ac:dyDescent="0.25">
      <c r="D616" s="48"/>
    </row>
    <row r="617" spans="4:4" x14ac:dyDescent="0.25">
      <c r="D617" s="48"/>
    </row>
    <row r="618" spans="4:4" x14ac:dyDescent="0.25">
      <c r="D618" s="48"/>
    </row>
    <row r="619" spans="4:4" x14ac:dyDescent="0.25">
      <c r="D619" s="48"/>
    </row>
    <row r="620" spans="4:4" x14ac:dyDescent="0.25">
      <c r="D620" s="48"/>
    </row>
    <row r="621" spans="4:4" x14ac:dyDescent="0.25">
      <c r="D621" s="48"/>
    </row>
    <row r="622" spans="4:4" x14ac:dyDescent="0.25">
      <c r="D622" s="48"/>
    </row>
    <row r="623" spans="4:4" x14ac:dyDescent="0.25">
      <c r="D623" s="48"/>
    </row>
    <row r="624" spans="4:4" x14ac:dyDescent="0.25">
      <c r="D624" s="48"/>
    </row>
    <row r="625" spans="4:4" x14ac:dyDescent="0.25">
      <c r="D625" s="48"/>
    </row>
    <row r="626" spans="4:4" x14ac:dyDescent="0.25">
      <c r="D626" s="48"/>
    </row>
    <row r="627" spans="4:4" x14ac:dyDescent="0.25">
      <c r="D627" s="48"/>
    </row>
    <row r="628" spans="4:4" x14ac:dyDescent="0.25">
      <c r="D628" s="48"/>
    </row>
    <row r="629" spans="4:4" x14ac:dyDescent="0.25">
      <c r="D629" s="48"/>
    </row>
    <row r="630" spans="4:4" x14ac:dyDescent="0.25">
      <c r="D630" s="48"/>
    </row>
    <row r="631" spans="4:4" x14ac:dyDescent="0.25">
      <c r="D631" s="48"/>
    </row>
    <row r="632" spans="4:4" x14ac:dyDescent="0.25">
      <c r="D632" s="48"/>
    </row>
    <row r="633" spans="4:4" x14ac:dyDescent="0.25">
      <c r="D633" s="48"/>
    </row>
    <row r="634" spans="4:4" x14ac:dyDescent="0.25">
      <c r="D634" s="48"/>
    </row>
    <row r="635" spans="4:4" x14ac:dyDescent="0.25">
      <c r="D635" s="48"/>
    </row>
    <row r="636" spans="4:4" x14ac:dyDescent="0.25">
      <c r="D636" s="48"/>
    </row>
    <row r="637" spans="4:4" x14ac:dyDescent="0.25">
      <c r="D637" s="48"/>
    </row>
    <row r="638" spans="4:4" x14ac:dyDescent="0.25">
      <c r="D638" s="48"/>
    </row>
    <row r="639" spans="4:4" x14ac:dyDescent="0.25">
      <c r="D639" s="48"/>
    </row>
    <row r="640" spans="4:4" x14ac:dyDescent="0.25">
      <c r="D640" s="48"/>
    </row>
    <row r="641" spans="4:4" x14ac:dyDescent="0.25">
      <c r="D641" s="48"/>
    </row>
    <row r="642" spans="4:4" x14ac:dyDescent="0.25">
      <c r="D642" s="48"/>
    </row>
    <row r="643" spans="4:4" x14ac:dyDescent="0.25">
      <c r="D643" s="48"/>
    </row>
    <row r="644" spans="4:4" x14ac:dyDescent="0.25">
      <c r="D644" s="48"/>
    </row>
    <row r="645" spans="4:4" x14ac:dyDescent="0.25">
      <c r="D645" s="48"/>
    </row>
    <row r="646" spans="4:4" x14ac:dyDescent="0.25">
      <c r="D646" s="48"/>
    </row>
    <row r="647" spans="4:4" x14ac:dyDescent="0.25">
      <c r="D647" s="48"/>
    </row>
    <row r="648" spans="4:4" x14ac:dyDescent="0.25">
      <c r="D648" s="48"/>
    </row>
    <row r="649" spans="4:4" x14ac:dyDescent="0.25">
      <c r="D649" s="48"/>
    </row>
    <row r="650" spans="4:4" x14ac:dyDescent="0.25">
      <c r="D650" s="48"/>
    </row>
    <row r="651" spans="4:4" x14ac:dyDescent="0.25">
      <c r="D651" s="48"/>
    </row>
    <row r="652" spans="4:4" x14ac:dyDescent="0.25">
      <c r="D652" s="48"/>
    </row>
    <row r="653" spans="4:4" x14ac:dyDescent="0.25">
      <c r="D653" s="48"/>
    </row>
    <row r="654" spans="4:4" x14ac:dyDescent="0.25">
      <c r="D654" s="48"/>
    </row>
    <row r="655" spans="4:4" x14ac:dyDescent="0.25">
      <c r="D655" s="48"/>
    </row>
    <row r="656" spans="4:4" x14ac:dyDescent="0.25">
      <c r="D656" s="48"/>
    </row>
    <row r="657" spans="4:4" x14ac:dyDescent="0.25">
      <c r="D657" s="48"/>
    </row>
    <row r="658" spans="4:4" x14ac:dyDescent="0.25">
      <c r="D658" s="48"/>
    </row>
    <row r="659" spans="4:4" x14ac:dyDescent="0.25">
      <c r="D659" s="48"/>
    </row>
    <row r="660" spans="4:4" x14ac:dyDescent="0.25">
      <c r="D660" s="48"/>
    </row>
    <row r="661" spans="4:4" x14ac:dyDescent="0.25">
      <c r="D661" s="48"/>
    </row>
    <row r="662" spans="4:4" x14ac:dyDescent="0.25">
      <c r="D662" s="48"/>
    </row>
    <row r="663" spans="4:4" x14ac:dyDescent="0.25">
      <c r="D663" s="48"/>
    </row>
    <row r="664" spans="4:4" x14ac:dyDescent="0.25">
      <c r="D664" s="48"/>
    </row>
    <row r="665" spans="4:4" x14ac:dyDescent="0.25">
      <c r="D665" s="48"/>
    </row>
    <row r="666" spans="4:4" x14ac:dyDescent="0.25">
      <c r="D666" s="48"/>
    </row>
    <row r="667" spans="4:4" x14ac:dyDescent="0.25">
      <c r="D667" s="48"/>
    </row>
    <row r="668" spans="4:4" x14ac:dyDescent="0.25">
      <c r="D668" s="48"/>
    </row>
    <row r="669" spans="4:4" x14ac:dyDescent="0.25">
      <c r="D669" s="48"/>
    </row>
    <row r="670" spans="4:4" x14ac:dyDescent="0.25">
      <c r="D670" s="48"/>
    </row>
    <row r="671" spans="4:4" x14ac:dyDescent="0.25">
      <c r="D671" s="48"/>
    </row>
    <row r="672" spans="4:4" x14ac:dyDescent="0.25">
      <c r="D672" s="48"/>
    </row>
    <row r="673" spans="4:4" x14ac:dyDescent="0.25">
      <c r="D673" s="48"/>
    </row>
    <row r="674" spans="4:4" x14ac:dyDescent="0.25">
      <c r="D674" s="48"/>
    </row>
    <row r="675" spans="4:4" x14ac:dyDescent="0.25">
      <c r="D675" s="48"/>
    </row>
    <row r="676" spans="4:4" x14ac:dyDescent="0.25">
      <c r="D676" s="48"/>
    </row>
    <row r="677" spans="4:4" x14ac:dyDescent="0.25">
      <c r="D677" s="48"/>
    </row>
    <row r="678" spans="4:4" x14ac:dyDescent="0.25">
      <c r="D678" s="48"/>
    </row>
    <row r="679" spans="4:4" x14ac:dyDescent="0.25">
      <c r="D679" s="48"/>
    </row>
    <row r="680" spans="4:4" x14ac:dyDescent="0.25">
      <c r="D680" s="48"/>
    </row>
    <row r="681" spans="4:4" x14ac:dyDescent="0.25">
      <c r="D681" s="48"/>
    </row>
    <row r="682" spans="4:4" x14ac:dyDescent="0.25">
      <c r="D682" s="48"/>
    </row>
    <row r="683" spans="4:4" x14ac:dyDescent="0.25">
      <c r="D683" s="48"/>
    </row>
    <row r="684" spans="4:4" x14ac:dyDescent="0.25">
      <c r="D684" s="48"/>
    </row>
    <row r="685" spans="4:4" x14ac:dyDescent="0.25">
      <c r="D685" s="48"/>
    </row>
    <row r="686" spans="4:4" x14ac:dyDescent="0.25">
      <c r="D686" s="48"/>
    </row>
    <row r="687" spans="4:4" x14ac:dyDescent="0.25">
      <c r="D687" s="48"/>
    </row>
    <row r="688" spans="4:4" x14ac:dyDescent="0.25">
      <c r="D688" s="48"/>
    </row>
    <row r="689" spans="4:4" x14ac:dyDescent="0.25">
      <c r="D689" s="48"/>
    </row>
    <row r="690" spans="4:4" x14ac:dyDescent="0.25">
      <c r="D690" s="48"/>
    </row>
    <row r="691" spans="4:4" x14ac:dyDescent="0.25">
      <c r="D691" s="48"/>
    </row>
    <row r="692" spans="4:4" x14ac:dyDescent="0.25">
      <c r="D692" s="48"/>
    </row>
    <row r="693" spans="4:4" x14ac:dyDescent="0.25">
      <c r="D693" s="48"/>
    </row>
    <row r="694" spans="4:4" x14ac:dyDescent="0.25">
      <c r="D694" s="48"/>
    </row>
    <row r="695" spans="4:4" x14ac:dyDescent="0.25">
      <c r="D695" s="48"/>
    </row>
    <row r="696" spans="4:4" x14ac:dyDescent="0.25">
      <c r="D696" s="48"/>
    </row>
    <row r="697" spans="4:4" x14ac:dyDescent="0.25">
      <c r="D697" s="48"/>
    </row>
    <row r="698" spans="4:4" x14ac:dyDescent="0.25">
      <c r="D698" s="48"/>
    </row>
    <row r="699" spans="4:4" x14ac:dyDescent="0.25">
      <c r="D699" s="48"/>
    </row>
    <row r="700" spans="4:4" x14ac:dyDescent="0.25">
      <c r="D700" s="48"/>
    </row>
    <row r="701" spans="4:4" x14ac:dyDescent="0.25">
      <c r="D701" s="48"/>
    </row>
    <row r="702" spans="4:4" x14ac:dyDescent="0.25">
      <c r="D702" s="48"/>
    </row>
    <row r="703" spans="4:4" x14ac:dyDescent="0.25">
      <c r="D703" s="48"/>
    </row>
    <row r="704" spans="4:4" x14ac:dyDescent="0.25">
      <c r="D704" s="48"/>
    </row>
    <row r="705" spans="4:4" x14ac:dyDescent="0.25">
      <c r="D705" s="48"/>
    </row>
    <row r="706" spans="4:4" x14ac:dyDescent="0.25">
      <c r="D706" s="48"/>
    </row>
    <row r="707" spans="4:4" x14ac:dyDescent="0.25">
      <c r="D707" s="48"/>
    </row>
    <row r="708" spans="4:4" x14ac:dyDescent="0.25">
      <c r="D708" s="48"/>
    </row>
    <row r="709" spans="4:4" x14ac:dyDescent="0.25">
      <c r="D709" s="48"/>
    </row>
    <row r="710" spans="4:4" x14ac:dyDescent="0.25">
      <c r="D710" s="48"/>
    </row>
    <row r="711" spans="4:4" x14ac:dyDescent="0.25">
      <c r="D711" s="48"/>
    </row>
    <row r="712" spans="4:4" x14ac:dyDescent="0.25">
      <c r="D712" s="48"/>
    </row>
    <row r="713" spans="4:4" x14ac:dyDescent="0.25">
      <c r="D713" s="48"/>
    </row>
    <row r="714" spans="4:4" x14ac:dyDescent="0.25">
      <c r="D714" s="48"/>
    </row>
    <row r="715" spans="4:4" x14ac:dyDescent="0.25">
      <c r="D715" s="48"/>
    </row>
    <row r="716" spans="4:4" x14ac:dyDescent="0.25">
      <c r="D716" s="48"/>
    </row>
    <row r="717" spans="4:4" x14ac:dyDescent="0.25">
      <c r="D717" s="48"/>
    </row>
    <row r="718" spans="4:4" x14ac:dyDescent="0.25">
      <c r="D718" s="48"/>
    </row>
    <row r="719" spans="4:4" x14ac:dyDescent="0.25">
      <c r="D719" s="48"/>
    </row>
    <row r="720" spans="4:4" x14ac:dyDescent="0.25">
      <c r="D720" s="48"/>
    </row>
    <row r="721" spans="4:4" x14ac:dyDescent="0.25">
      <c r="D721" s="48"/>
    </row>
    <row r="722" spans="4:4" x14ac:dyDescent="0.25">
      <c r="D722" s="48"/>
    </row>
    <row r="723" spans="4:4" x14ac:dyDescent="0.25">
      <c r="D723" s="48"/>
    </row>
    <row r="724" spans="4:4" x14ac:dyDescent="0.25">
      <c r="D724" s="48"/>
    </row>
    <row r="725" spans="4:4" x14ac:dyDescent="0.25">
      <c r="D725" s="48"/>
    </row>
    <row r="726" spans="4:4" x14ac:dyDescent="0.25">
      <c r="D726" s="48"/>
    </row>
    <row r="727" spans="4:4" x14ac:dyDescent="0.25">
      <c r="D727" s="48"/>
    </row>
    <row r="728" spans="4:4" x14ac:dyDescent="0.25">
      <c r="D728" s="48"/>
    </row>
    <row r="729" spans="4:4" x14ac:dyDescent="0.25">
      <c r="D729" s="48"/>
    </row>
    <row r="730" spans="4:4" x14ac:dyDescent="0.25">
      <c r="D730" s="48"/>
    </row>
    <row r="731" spans="4:4" x14ac:dyDescent="0.25">
      <c r="D731" s="48"/>
    </row>
    <row r="732" spans="4:4" x14ac:dyDescent="0.25">
      <c r="D732" s="48"/>
    </row>
    <row r="733" spans="4:4" x14ac:dyDescent="0.25">
      <c r="D733" s="48"/>
    </row>
    <row r="734" spans="4:4" x14ac:dyDescent="0.25">
      <c r="D734" s="48"/>
    </row>
    <row r="735" spans="4:4" x14ac:dyDescent="0.25">
      <c r="D735" s="48"/>
    </row>
    <row r="736" spans="4:4" x14ac:dyDescent="0.25">
      <c r="D736" s="48"/>
    </row>
    <row r="737" spans="4:4" x14ac:dyDescent="0.25">
      <c r="D737" s="48"/>
    </row>
    <row r="738" spans="4:4" x14ac:dyDescent="0.25">
      <c r="D738" s="48"/>
    </row>
    <row r="739" spans="4:4" x14ac:dyDescent="0.25">
      <c r="D739" s="48"/>
    </row>
    <row r="740" spans="4:4" x14ac:dyDescent="0.25">
      <c r="D740" s="48"/>
    </row>
    <row r="741" spans="4:4" x14ac:dyDescent="0.25">
      <c r="D741" s="48"/>
    </row>
    <row r="742" spans="4:4" x14ac:dyDescent="0.25">
      <c r="D742" s="48"/>
    </row>
    <row r="743" spans="4:4" x14ac:dyDescent="0.25">
      <c r="D743" s="48"/>
    </row>
    <row r="744" spans="4:4" x14ac:dyDescent="0.25">
      <c r="D744" s="48"/>
    </row>
    <row r="745" spans="4:4" x14ac:dyDescent="0.25">
      <c r="D745" s="48"/>
    </row>
    <row r="746" spans="4:4" x14ac:dyDescent="0.25">
      <c r="D746" s="48"/>
    </row>
    <row r="747" spans="4:4" x14ac:dyDescent="0.25">
      <c r="D747" s="48"/>
    </row>
    <row r="748" spans="4:4" x14ac:dyDescent="0.25">
      <c r="D748" s="48"/>
    </row>
    <row r="749" spans="4:4" x14ac:dyDescent="0.25">
      <c r="D749" s="48"/>
    </row>
    <row r="750" spans="4:4" x14ac:dyDescent="0.25">
      <c r="D750" s="48"/>
    </row>
    <row r="751" spans="4:4" x14ac:dyDescent="0.25">
      <c r="D751" s="48"/>
    </row>
    <row r="752" spans="4:4" x14ac:dyDescent="0.25">
      <c r="D752" s="48"/>
    </row>
    <row r="753" spans="4:4" x14ac:dyDescent="0.25">
      <c r="D753" s="48"/>
    </row>
    <row r="754" spans="4:4" x14ac:dyDescent="0.25">
      <c r="D754" s="48"/>
    </row>
    <row r="755" spans="4:4" x14ac:dyDescent="0.25">
      <c r="D755" s="48"/>
    </row>
    <row r="756" spans="4:4" x14ac:dyDescent="0.25">
      <c r="D756" s="48"/>
    </row>
    <row r="757" spans="4:4" x14ac:dyDescent="0.25">
      <c r="D757" s="48"/>
    </row>
    <row r="758" spans="4:4" x14ac:dyDescent="0.25">
      <c r="D758" s="48"/>
    </row>
    <row r="759" spans="4:4" x14ac:dyDescent="0.25">
      <c r="D759" s="48"/>
    </row>
    <row r="760" spans="4:4" x14ac:dyDescent="0.25">
      <c r="D760" s="48"/>
    </row>
    <row r="761" spans="4:4" x14ac:dyDescent="0.25">
      <c r="D761" s="48"/>
    </row>
    <row r="762" spans="4:4" x14ac:dyDescent="0.25">
      <c r="D762" s="48"/>
    </row>
    <row r="763" spans="4:4" x14ac:dyDescent="0.25">
      <c r="D763" s="48"/>
    </row>
    <row r="764" spans="4:4" x14ac:dyDescent="0.25">
      <c r="D764" s="48"/>
    </row>
    <row r="765" spans="4:4" x14ac:dyDescent="0.25">
      <c r="D765" s="48"/>
    </row>
    <row r="766" spans="4:4" x14ac:dyDescent="0.25">
      <c r="D766" s="48"/>
    </row>
    <row r="767" spans="4:4" x14ac:dyDescent="0.25">
      <c r="D767" s="48"/>
    </row>
    <row r="768" spans="4:4" x14ac:dyDescent="0.25">
      <c r="D768" s="48"/>
    </row>
    <row r="769" spans="4:4" x14ac:dyDescent="0.25">
      <c r="D769" s="48"/>
    </row>
    <row r="770" spans="4:4" x14ac:dyDescent="0.25">
      <c r="D770" s="48"/>
    </row>
    <row r="771" spans="4:4" x14ac:dyDescent="0.25">
      <c r="D771" s="48"/>
    </row>
    <row r="772" spans="4:4" x14ac:dyDescent="0.25">
      <c r="D772" s="48"/>
    </row>
    <row r="773" spans="4:4" x14ac:dyDescent="0.25">
      <c r="D773" s="48"/>
    </row>
    <row r="774" spans="4:4" x14ac:dyDescent="0.25">
      <c r="D774" s="48"/>
    </row>
    <row r="775" spans="4:4" x14ac:dyDescent="0.25">
      <c r="D775" s="48"/>
    </row>
    <row r="776" spans="4:4" x14ac:dyDescent="0.25">
      <c r="D776" s="48"/>
    </row>
    <row r="777" spans="4:4" x14ac:dyDescent="0.25">
      <c r="D777" s="48"/>
    </row>
    <row r="778" spans="4:4" x14ac:dyDescent="0.25">
      <c r="D778" s="48"/>
    </row>
    <row r="779" spans="4:4" x14ac:dyDescent="0.25">
      <c r="D779" s="48"/>
    </row>
    <row r="780" spans="4:4" x14ac:dyDescent="0.25">
      <c r="D780" s="48"/>
    </row>
    <row r="781" spans="4:4" x14ac:dyDescent="0.25">
      <c r="D781" s="48"/>
    </row>
    <row r="782" spans="4:4" x14ac:dyDescent="0.25">
      <c r="D782" s="48"/>
    </row>
    <row r="783" spans="4:4" x14ac:dyDescent="0.25">
      <c r="D783" s="48"/>
    </row>
    <row r="784" spans="4:4" x14ac:dyDescent="0.25">
      <c r="D784" s="48"/>
    </row>
    <row r="785" spans="4:4" x14ac:dyDescent="0.25">
      <c r="D785" s="48"/>
    </row>
    <row r="786" spans="4:4" x14ac:dyDescent="0.25">
      <c r="D786" s="48"/>
    </row>
    <row r="787" spans="4:4" x14ac:dyDescent="0.25">
      <c r="D787" s="48"/>
    </row>
    <row r="788" spans="4:4" x14ac:dyDescent="0.25">
      <c r="D788" s="48"/>
    </row>
    <row r="789" spans="4:4" x14ac:dyDescent="0.25">
      <c r="D789" s="48"/>
    </row>
    <row r="790" spans="4:4" x14ac:dyDescent="0.25">
      <c r="D790" s="48"/>
    </row>
  </sheetData>
  <conditionalFormatting sqref="B11">
    <cfRule type="cellIs" dxfId="2" priority="1" stopIfTrue="1" operator="lessThan">
      <formula>0</formula>
    </cfRule>
  </conditionalFormatting>
  <conditionalFormatting sqref="B8:C10">
    <cfRule type="cellIs" dxfId="1" priority="2" stopIfTrue="1" operator="lessThan">
      <formula>0</formula>
    </cfRule>
  </conditionalFormatting>
  <conditionalFormatting sqref="D8:D9">
    <cfRule type="cellIs" dxfId="0" priority="3" stopIfTrue="1" operator="less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0946-ABF9-48D5-9026-24DBA88EA907}">
  <dimension ref="A1:B6"/>
  <sheetViews>
    <sheetView workbookViewId="0">
      <selection activeCell="B6" sqref="B6"/>
    </sheetView>
  </sheetViews>
  <sheetFormatPr baseColWidth="10" defaultRowHeight="15" x14ac:dyDescent="0.25"/>
  <sheetData>
    <row r="1" spans="1:2" x14ac:dyDescent="0.25">
      <c r="A1" s="35" t="s">
        <v>305</v>
      </c>
    </row>
    <row r="2" spans="1:2" x14ac:dyDescent="0.25">
      <c r="A2" s="35" t="s">
        <v>306</v>
      </c>
    </row>
    <row r="3" spans="1:2" x14ac:dyDescent="0.25">
      <c r="A3" s="35" t="s">
        <v>307</v>
      </c>
      <c r="B3">
        <v>1200</v>
      </c>
    </row>
    <row r="4" spans="1:2" x14ac:dyDescent="0.25">
      <c r="A4" s="35" t="s">
        <v>308</v>
      </c>
      <c r="B4">
        <v>300</v>
      </c>
    </row>
    <row r="5" spans="1:2" x14ac:dyDescent="0.25">
      <c r="A5" s="35" t="s">
        <v>309</v>
      </c>
      <c r="B5">
        <v>500</v>
      </c>
    </row>
    <row r="6" spans="1:2" x14ac:dyDescent="0.25">
      <c r="B6">
        <f>SUM(B3:B5)</f>
        <v>2000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EABE-0B7B-429B-A620-415984D21E83}">
  <dimension ref="A1:L44"/>
  <sheetViews>
    <sheetView workbookViewId="0">
      <selection activeCell="G24" sqref="G24"/>
    </sheetView>
  </sheetViews>
  <sheetFormatPr baseColWidth="10" defaultRowHeight="15" x14ac:dyDescent="0.25"/>
  <cols>
    <col min="3" max="3" width="69.28515625" bestFit="1" customWidth="1"/>
    <col min="4" max="4" width="18.85546875" bestFit="1" customWidth="1"/>
    <col min="5" max="5" width="45.7109375" bestFit="1" customWidth="1"/>
    <col min="6" max="6" width="10.7109375" customWidth="1"/>
  </cols>
  <sheetData>
    <row r="1" spans="1:11" x14ac:dyDescent="0.25">
      <c r="A1" s="33" t="s">
        <v>142</v>
      </c>
    </row>
    <row r="3" spans="1:11" x14ac:dyDescent="0.25">
      <c r="A3" s="35" t="s">
        <v>143</v>
      </c>
    </row>
    <row r="4" spans="1:11" ht="15.75" x14ac:dyDescent="0.25">
      <c r="A4" s="63" t="s">
        <v>196</v>
      </c>
      <c r="B4" s="38" t="s">
        <v>303</v>
      </c>
      <c r="C4" s="56" t="s">
        <v>53</v>
      </c>
      <c r="D4" s="38" t="s">
        <v>197</v>
      </c>
      <c r="E4" s="38" t="s">
        <v>198</v>
      </c>
      <c r="F4" s="38"/>
      <c r="G4" s="42" t="s">
        <v>59</v>
      </c>
      <c r="H4" s="36"/>
      <c r="I4" s="36"/>
      <c r="K4" s="36"/>
    </row>
    <row r="5" spans="1:11" ht="15.75" x14ac:dyDescent="0.25">
      <c r="A5" s="37">
        <v>45303</v>
      </c>
      <c r="B5" s="38"/>
      <c r="C5" s="21" t="s">
        <v>153</v>
      </c>
      <c r="D5" s="38"/>
      <c r="E5" s="38" t="s">
        <v>85</v>
      </c>
      <c r="F5" s="38"/>
      <c r="G5" s="36">
        <v>2650</v>
      </c>
    </row>
    <row r="6" spans="1:11" ht="15.75" x14ac:dyDescent="0.25">
      <c r="A6" s="32"/>
      <c r="B6" s="35"/>
      <c r="C6" s="56"/>
      <c r="D6" s="35"/>
      <c r="E6" s="35"/>
      <c r="F6" s="35"/>
    </row>
    <row r="7" spans="1:11" ht="15.75" x14ac:dyDescent="0.25">
      <c r="A7" s="32"/>
      <c r="B7" s="35"/>
      <c r="C7" s="56"/>
      <c r="D7" s="35"/>
      <c r="E7" s="35"/>
      <c r="F7" s="35"/>
    </row>
    <row r="8" spans="1:11" ht="15.75" x14ac:dyDescent="0.25">
      <c r="A8" s="32"/>
      <c r="B8" s="35"/>
      <c r="C8" s="56"/>
      <c r="D8" s="42"/>
      <c r="E8" s="42"/>
      <c r="F8" s="42"/>
    </row>
    <row r="9" spans="1:11" ht="15.75" x14ac:dyDescent="0.25">
      <c r="A9" s="32"/>
      <c r="B9" s="35"/>
      <c r="C9" s="56"/>
      <c r="D9" s="35"/>
      <c r="E9" s="35"/>
      <c r="F9" s="35"/>
    </row>
    <row r="10" spans="1:11" ht="15.75" x14ac:dyDescent="0.25">
      <c r="A10" s="32"/>
      <c r="B10" s="35"/>
      <c r="C10" s="56"/>
      <c r="D10" s="42"/>
      <c r="E10" s="42"/>
      <c r="F10" s="42"/>
    </row>
    <row r="11" spans="1:11" ht="15.75" x14ac:dyDescent="0.25">
      <c r="A11" s="32"/>
      <c r="B11" s="35"/>
      <c r="C11" s="56"/>
      <c r="D11" s="42"/>
      <c r="E11" s="35"/>
      <c r="F11" s="35"/>
    </row>
    <row r="12" spans="1:11" ht="15.75" x14ac:dyDescent="0.25">
      <c r="A12" s="32"/>
      <c r="B12" s="35"/>
      <c r="C12" s="56"/>
      <c r="D12" s="42"/>
      <c r="E12" s="42"/>
      <c r="F12" s="42"/>
      <c r="H12" s="35"/>
    </row>
    <row r="13" spans="1:11" ht="15.75" x14ac:dyDescent="0.25">
      <c r="A13" s="37"/>
      <c r="B13" s="38"/>
      <c r="C13" s="56"/>
      <c r="D13" s="38"/>
      <c r="E13" s="38"/>
      <c r="F13" s="38"/>
      <c r="G13" s="36"/>
      <c r="H13" s="36"/>
      <c r="I13" s="36"/>
      <c r="K13" s="36"/>
    </row>
    <row r="14" spans="1:11" ht="15.75" x14ac:dyDescent="0.25">
      <c r="A14" s="37"/>
      <c r="B14" s="38"/>
      <c r="C14" s="56"/>
      <c r="D14" s="38"/>
      <c r="E14" s="38"/>
      <c r="F14" s="38"/>
      <c r="G14" s="36"/>
    </row>
    <row r="15" spans="1:11" ht="15.75" x14ac:dyDescent="0.25">
      <c r="A15" s="37"/>
      <c r="B15" s="38"/>
      <c r="C15" s="56"/>
      <c r="D15" s="38"/>
      <c r="E15" s="38"/>
      <c r="F15" s="38"/>
      <c r="G15" s="36"/>
    </row>
    <row r="16" spans="1:11" ht="15.75" x14ac:dyDescent="0.25">
      <c r="A16" s="37"/>
      <c r="B16" s="38"/>
      <c r="C16" s="56"/>
      <c r="D16" s="38"/>
      <c r="E16" s="38"/>
      <c r="F16" s="38"/>
      <c r="G16" s="36"/>
      <c r="H16" s="36"/>
      <c r="I16" s="36"/>
      <c r="K16" s="36"/>
    </row>
    <row r="17" spans="1:12" ht="15.75" x14ac:dyDescent="0.25">
      <c r="A17" s="32"/>
      <c r="B17" s="38"/>
      <c r="C17" s="56"/>
      <c r="D17" s="38"/>
      <c r="E17" s="35"/>
      <c r="F17" s="35"/>
      <c r="G17" s="36"/>
    </row>
    <row r="18" spans="1:12" ht="15.75" x14ac:dyDescent="0.25">
      <c r="A18" s="32"/>
      <c r="B18" s="38"/>
      <c r="C18" s="56"/>
      <c r="D18" s="38"/>
      <c r="E18" s="38"/>
      <c r="F18" s="38"/>
      <c r="G18" s="36"/>
    </row>
    <row r="19" spans="1:12" ht="15.75" x14ac:dyDescent="0.25">
      <c r="A19" s="37"/>
      <c r="B19" s="38"/>
      <c r="C19" s="57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15.75" x14ac:dyDescent="0.25">
      <c r="A20" s="32"/>
      <c r="B20" s="38"/>
      <c r="C20" s="56"/>
      <c r="D20" s="36"/>
      <c r="E20" s="36"/>
      <c r="F20" s="36"/>
      <c r="G20" s="36"/>
    </row>
    <row r="22" spans="1:12" x14ac:dyDescent="0.25">
      <c r="E22" t="s">
        <v>144</v>
      </c>
      <c r="G22">
        <f>SUM(G4:G21)</f>
        <v>2650</v>
      </c>
    </row>
    <row r="24" spans="1:12" x14ac:dyDescent="0.25">
      <c r="E24" t="s">
        <v>145</v>
      </c>
      <c r="G24">
        <f>G22*5%</f>
        <v>132.5</v>
      </c>
    </row>
    <row r="29" spans="1:12" ht="15.75" x14ac:dyDescent="0.25">
      <c r="A29" s="32"/>
      <c r="B29" s="35"/>
      <c r="C29" s="21"/>
      <c r="D29" s="42"/>
      <c r="E29" s="35"/>
      <c r="F29" s="35"/>
      <c r="G29" s="36"/>
    </row>
    <row r="30" spans="1:12" ht="15.75" x14ac:dyDescent="0.25">
      <c r="A30" s="32"/>
      <c r="B30" s="35"/>
      <c r="C30" s="21"/>
      <c r="D30" s="42"/>
      <c r="E30" s="35"/>
      <c r="F30" s="35"/>
      <c r="G30" s="36"/>
    </row>
    <row r="31" spans="1:12" ht="15.75" x14ac:dyDescent="0.25">
      <c r="A31" s="32"/>
      <c r="B31" s="35"/>
      <c r="C31" s="21"/>
      <c r="E31" s="42"/>
      <c r="F31" s="42"/>
    </row>
    <row r="32" spans="1:12" ht="15.75" x14ac:dyDescent="0.25">
      <c r="A32" s="32"/>
      <c r="B32" s="35"/>
      <c r="C32" s="21"/>
      <c r="D32" s="42"/>
    </row>
    <row r="33" spans="1:8" ht="15.75" x14ac:dyDescent="0.25">
      <c r="A33" s="32"/>
      <c r="B33" s="35"/>
      <c r="C33" s="21"/>
      <c r="D33" s="42"/>
    </row>
    <row r="34" spans="1:8" ht="15.75" x14ac:dyDescent="0.25">
      <c r="A34" s="32"/>
      <c r="B34" s="35"/>
      <c r="C34" s="21"/>
      <c r="D34" s="42"/>
    </row>
    <row r="35" spans="1:8" ht="15.75" x14ac:dyDescent="0.25">
      <c r="A35" s="32"/>
      <c r="B35" s="35"/>
      <c r="C35" s="21"/>
      <c r="D35" s="38"/>
      <c r="E35" s="35"/>
      <c r="F35" s="35"/>
    </row>
    <row r="36" spans="1:8" ht="15.75" x14ac:dyDescent="0.25">
      <c r="A36" s="32"/>
      <c r="B36" s="35"/>
      <c r="C36" s="21"/>
      <c r="D36" s="38"/>
      <c r="E36" s="35"/>
      <c r="F36" s="35"/>
    </row>
    <row r="37" spans="1:8" ht="15.75" x14ac:dyDescent="0.25">
      <c r="A37" s="32"/>
      <c r="B37" s="35"/>
      <c r="C37" s="21"/>
      <c r="D37" s="42"/>
      <c r="H37" s="35"/>
    </row>
    <row r="38" spans="1:8" ht="15.75" x14ac:dyDescent="0.25">
      <c r="A38" s="32"/>
      <c r="B38" s="35"/>
      <c r="C38" s="21"/>
      <c r="D38" s="42"/>
      <c r="E38" s="35"/>
      <c r="F38" s="35"/>
    </row>
    <row r="39" spans="1:8" ht="15.75" x14ac:dyDescent="0.25">
      <c r="A39" s="32"/>
      <c r="B39" s="35"/>
      <c r="C39" s="21"/>
      <c r="D39" s="42"/>
      <c r="E39" s="35"/>
      <c r="F39" s="35"/>
      <c r="H39" s="54"/>
    </row>
    <row r="40" spans="1:8" ht="15.75" x14ac:dyDescent="0.25">
      <c r="A40" s="32"/>
      <c r="B40" s="35"/>
      <c r="C40" s="21"/>
      <c r="D40" s="42"/>
      <c r="E40" s="35"/>
      <c r="F40" s="35"/>
    </row>
    <row r="42" spans="1:8" x14ac:dyDescent="0.25">
      <c r="E42" t="s">
        <v>146</v>
      </c>
      <c r="G42">
        <f>SUM(G29:G41)</f>
        <v>0</v>
      </c>
    </row>
    <row r="44" spans="1:8" x14ac:dyDescent="0.25">
      <c r="E44" t="s">
        <v>145</v>
      </c>
      <c r="G44">
        <f>G42*5%</f>
        <v>0</v>
      </c>
    </row>
  </sheetData>
  <sortState xmlns:xlrd2="http://schemas.microsoft.com/office/spreadsheetml/2017/richdata2" ref="A29:G40">
    <sortCondition ref="A29:A4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KFP_ANTRAGSPHASE</vt:lpstr>
      <vt:lpstr>Belegtabelle</vt:lpstr>
      <vt:lpstr>Ausgabenstand während Projekt</vt:lpstr>
      <vt:lpstr>VERWENDUNGSNACHWEIS</vt:lpstr>
      <vt:lpstr>Notizen</vt:lpstr>
      <vt:lpstr>KSK 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Jakstat</dc:creator>
  <cp:lastModifiedBy>Kaja Jakstat</cp:lastModifiedBy>
  <cp:lastPrinted>2023-03-03T10:19:01Z</cp:lastPrinted>
  <dcterms:created xsi:type="dcterms:W3CDTF">2024-09-03T12:57:14Z</dcterms:created>
  <dcterms:modified xsi:type="dcterms:W3CDTF">2024-09-03T15:36:07Z</dcterms:modified>
</cp:coreProperties>
</file>